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70" firstSheet="1" activeTab="3"/>
  </bookViews>
  <sheets>
    <sheet name="RIACCERTAMENTO ENTRATE" sheetId="1" r:id="rId1"/>
    <sheet name="RIACCERTAMENTO SPESE" sheetId="2" r:id="rId2"/>
    <sheet name="allegato 5 1" sheetId="3" r:id="rId3"/>
    <sheet name="allegato 5 2 " sheetId="4" r:id="rId4"/>
    <sheet name="FCD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<sst xmlns="http://schemas.openxmlformats.org/spreadsheetml/2006/main" count="303" uniqueCount="154">
  <si>
    <t>Allegato A1</t>
  </si>
  <si>
    <t>Titolo</t>
  </si>
  <si>
    <t xml:space="preserve">Capitolo </t>
  </si>
  <si>
    <t>Accertamento</t>
  </si>
  <si>
    <t>Anno accertamento</t>
  </si>
  <si>
    <t>Residui attivi al 31/12/2017</t>
  </si>
  <si>
    <t>Residui eliminati</t>
  </si>
  <si>
    <t>Anno reimputazione</t>
  </si>
  <si>
    <t>Capitolo reimputazione</t>
  </si>
  <si>
    <t>Residuo reimputato</t>
  </si>
  <si>
    <t>Residui attivi al 01/01/2018</t>
  </si>
  <si>
    <t>Allegato A2</t>
  </si>
  <si>
    <t>Impegno 
subimpegno</t>
  </si>
  <si>
    <t>Anno impegno subimpegno</t>
  </si>
  <si>
    <t>Residui passivi al 31/12/2017</t>
  </si>
  <si>
    <t>Residui passivii al 01/01/2018</t>
  </si>
  <si>
    <t>RIACCERTAMENTO STRAORDINARIO DEI RESIDUI ATTIVI
(Art. 3 comma 7 - D.Lgs. 118/2011 e ss. mm. )</t>
  </si>
  <si>
    <t>RIACCERTAMENTO STRAORDINARIO DEI RESIDUI PASSIVI
(Art. 3 comma 7 - D.Lgs. 118/2011 e ss. mm. )</t>
  </si>
  <si>
    <r>
      <t>Motivazione</t>
    </r>
    <r>
      <rPr>
        <b/>
        <sz val="14"/>
        <rFont val="Arial"/>
        <family val="2"/>
      </rPr>
      <t>*</t>
    </r>
  </si>
  <si>
    <t>*</t>
  </si>
  <si>
    <t>fattura/nota di addebito pervenuta</t>
  </si>
  <si>
    <t xml:space="preserve">prestazione resa/fornitura effettuata </t>
  </si>
  <si>
    <r>
      <t>Natura della fonte di copertura</t>
    </r>
    <r>
      <rPr>
        <b/>
        <sz val="14"/>
        <rFont val="Arial"/>
        <family val="2"/>
      </rPr>
      <t>**</t>
    </r>
  </si>
  <si>
    <t>**</t>
  </si>
  <si>
    <t>per i residui eliminati indicare se derivanti da entrate libere o vincolate</t>
  </si>
  <si>
    <t>TOTALE</t>
  </si>
  <si>
    <t>TOTALE GENERALE</t>
  </si>
  <si>
    <t>RESIDUI ATTIVI DI PARTE CORRENTE</t>
  </si>
  <si>
    <t>RESIDUI ATTIVI IN CONTO CAPITALE</t>
  </si>
  <si>
    <t>RESIDUI PASSIVI DI PARTE CORRENTE</t>
  </si>
  <si>
    <t>RESIDUI PASSIVI IN CONTO CAPITALE</t>
  </si>
  <si>
    <t>Residui attivi incassati</t>
  </si>
  <si>
    <t>Residui passivi pagati</t>
  </si>
  <si>
    <t>incassato</t>
  </si>
  <si>
    <t>esigibile esercizio n.</t>
  </si>
  <si>
    <t>pagato</t>
  </si>
  <si>
    <t xml:space="preserve">Allegato B/1 </t>
  </si>
  <si>
    <t>Allegato n. 5/1</t>
  </si>
  <si>
    <t>al D.Lgs 118/2011</t>
  </si>
  <si>
    <t>PARTE CORRENTE</t>
  </si>
  <si>
    <t>CONTO CAPITALE</t>
  </si>
  <si>
    <t>a</t>
  </si>
  <si>
    <t>b</t>
  </si>
  <si>
    <r>
      <t xml:space="preserve">Eccedenza dei residui attivi riaccertati accantonata al Fondo pluriennale vincolato di spesa, di importo non superiore a  (7)=( 5 )-(4) - ( b)  altrimenti indicare 0 </t>
    </r>
    <r>
      <rPr>
        <vertAlign val="superscript"/>
        <sz val="10"/>
        <rFont val="Arial"/>
        <family val="2"/>
      </rPr>
      <t>(2)</t>
    </r>
  </si>
  <si>
    <t xml:space="preserve">Quota spese reimpegnate eccedente rispetto al FPV di entrata e alle entrate riaccertate, pari a (4)+(b)-(5)-(3) se positivo </t>
  </si>
  <si>
    <t>c</t>
  </si>
  <si>
    <r>
      <t xml:space="preserve">Eccedenza dei residui attivi riaccertati accantonata al Fondo pluriennale vincolato di spesa, di importo non superiore a  (12)=(10 )-(9)-( c), altrimenti indicare 0 </t>
    </r>
    <r>
      <rPr>
        <vertAlign val="superscript"/>
        <sz val="10"/>
        <rFont val="Arial"/>
        <family val="2"/>
      </rPr>
      <t>(2)</t>
    </r>
  </si>
  <si>
    <t xml:space="preserve">Quota spese reimpegnate eccedente rispetto al FPV di entrata e alle entrate riaccertate, pari a (9)+( c)-(10)-(8) se positivo </t>
  </si>
  <si>
    <t>d</t>
  </si>
  <si>
    <r>
      <t>Eccedenza dei residui attivi riaccertati accantonata al Fondo pluriennale vincolato di spesa, di importo non superiore a  (17)=(15)-(14)-( d) se positivo, altrimenti indicare 0</t>
    </r>
    <r>
      <rPr>
        <vertAlign val="superscript"/>
        <sz val="10"/>
        <rFont val="Arial"/>
        <family val="2"/>
      </rPr>
      <t>(2)</t>
    </r>
  </si>
  <si>
    <t xml:space="preserve">Quota spese reimpegnate eccedente rispetto al FPV di entrata e alle entrate riaccertate, pari a (14)+( d)-(15)-(13) se positivo </t>
  </si>
  <si>
    <t>(1) In caso di riaccertamento di residui attivi e passivi imputati ad altri titoli del bilancio, aggiungere al prospetto ulteriori colonne. Il riaccertamento straordinario dei residui è eslcuso solo per i residui attivi e passivi riguardanti le partite di giro e le operazioni per conto terzi, cui non si applica il principio di competenza finanziaria potenziata.</t>
  </si>
  <si>
    <t xml:space="preserve">(2) Indicare la quota dell'eccedenza dei residui attivi reimputati che è necessario accantonare per dare copertura ai residui passivi reimputati agli esercizi successivi se, in tali esercizi, il FPV accantonato in entrata del bilancio non è sufficiente. </t>
  </si>
  <si>
    <t>(3) Comprende anche le voci di spesa contenute nei quadri economici relative a spese di investimento, nei casi in cui, nel rispetto del principio applicato della contabilità finanziaria n. 5.4 , è consentita la costituzione del fondo pluriennale vincolato in assenza di obbligazioni giuridicamente costituite esigibili negli esercizi successivi.</t>
  </si>
  <si>
    <t>RIEPILOGO RIACCERTAMENTO STRAORDINARIO DEI RESIDUI</t>
  </si>
  <si>
    <t>Entrate accertate reimputate agli esercizi successivi</t>
  </si>
  <si>
    <t>TOTALE RESIDUI ATTIVI REIMPUTATI</t>
  </si>
  <si>
    <t>Impegni  reimputati agli esercizi successivi</t>
  </si>
  <si>
    <t>TOTALE RESIDUI PASSIVI REIMPUTATI</t>
  </si>
  <si>
    <t>Allegato n. 5/2</t>
  </si>
  <si>
    <t>PROSPETTO DIMOSTRATIVO DEL RISULTATO DI AMMINISTRAZIONE ALLA DATA DEL RIACCERTAMENTO STRAORDINARIO DEI RESIDUI</t>
  </si>
  <si>
    <t>RESIDUI ATTIVI CANCELLATI IN QUANTO NON CORRELATI AD OBBLIGAZIONI GIURIDICHE PERFEZIONATE (b)</t>
  </si>
  <si>
    <t>(-)</t>
  </si>
  <si>
    <r>
      <t xml:space="preserve">RESIDUI  PASSIVI CANCELLATI IN QUANTO NON CORRELATI AD OBBLIGAZIONI GIURIDICHE PERFEZIONATE ( c) </t>
    </r>
    <r>
      <rPr>
        <vertAlign val="superscript"/>
        <sz val="11"/>
        <color indexed="8"/>
        <rFont val="Calibri"/>
        <family val="2"/>
      </rPr>
      <t>(1)</t>
    </r>
  </si>
  <si>
    <t>(+)</t>
  </si>
  <si>
    <t>RESIDUI ATTIVI CANCELLATI IN QUANTO REIMPUTATI AGLI ESERCIZI IN CUI SONO ESIGIBILI (d)</t>
  </si>
  <si>
    <t>RESIDUI PASSIVI CANCELLATI IN QUANTO REIMPUTATI AGLI ESERCIZI IN CUI SONO ESIGIBILI (e)</t>
  </si>
  <si>
    <r>
      <t xml:space="preserve">RESIDUI PASSIVI DEFINITIVAMENTE CANCELLATI  CHE CONCORRONO ALLA DETERMINAZIONE DEL FONDO PLURIENNALE VINCOLATO (f) </t>
    </r>
    <r>
      <rPr>
        <vertAlign val="superscript"/>
        <sz val="11"/>
        <color indexed="8"/>
        <rFont val="Calibri"/>
        <family val="2"/>
      </rPr>
      <t>(7)</t>
    </r>
  </si>
  <si>
    <r>
      <t xml:space="preserve">FONDO PLURIENNALE VINCOLATO  </t>
    </r>
    <r>
      <rPr>
        <vertAlign val="superscript"/>
        <sz val="11"/>
        <color indexed="8"/>
        <rFont val="Calibri"/>
        <family val="2"/>
      </rPr>
      <t xml:space="preserve"> </t>
    </r>
    <r>
      <rPr>
        <sz val="10"/>
        <rFont val="Arial"/>
        <family val="2"/>
      </rPr>
      <t xml:space="preserve">g) = (e) -(d)+(f) </t>
    </r>
    <r>
      <rPr>
        <vertAlign val="superscript"/>
        <sz val="11"/>
        <color indexed="8"/>
        <rFont val="Calibri"/>
        <family val="2"/>
      </rPr>
      <t xml:space="preserve">  (2)</t>
    </r>
  </si>
  <si>
    <r>
      <t>Parte accantonata</t>
    </r>
    <r>
      <rPr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</si>
  <si>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Fondo crediti di dubbia e difficile esazione al 31/12/…. </t>
    </r>
    <r>
      <rPr>
        <b/>
        <vertAlign val="superscript"/>
        <sz val="11"/>
        <rFont val="Calibri"/>
        <family val="2"/>
      </rPr>
      <t>(4)</t>
    </r>
  </si>
  <si>
    <r>
      <t xml:space="preserve">Fondo residui perenti al 31/12/…. (solo per le regioni) </t>
    </r>
    <r>
      <rPr>
        <vertAlign val="superscript"/>
        <sz val="11"/>
        <rFont val="Calibri"/>
        <family val="2"/>
      </rPr>
      <t xml:space="preserve"> </t>
    </r>
    <r>
      <rPr>
        <b/>
        <vertAlign val="superscript"/>
        <sz val="11"/>
        <rFont val="Calibri"/>
        <family val="2"/>
      </rPr>
      <t>(5)</t>
    </r>
  </si>
  <si>
    <t>Fondo ……..al 31/12/N-1</t>
  </si>
  <si>
    <t>Totale parte accantonata (i)</t>
  </si>
  <si>
    <t xml:space="preserve">Parte vincolata </t>
  </si>
  <si>
    <t xml:space="preserve">Vincoli derivanti da leggi e dai principi contabili </t>
  </si>
  <si>
    <t xml:space="preserve">Vincoli derivanti da trasferimenti  </t>
  </si>
  <si>
    <t xml:space="preserve">Vincoli derivanti dalla contrazione di mutui  </t>
  </si>
  <si>
    <t xml:space="preserve">Vincoli formalmente attribuiti dall'ente </t>
  </si>
  <si>
    <t xml:space="preserve">Altri vincoli da specificare di </t>
  </si>
  <si>
    <t>Totale parte vincolata (l)</t>
  </si>
  <si>
    <t xml:space="preserve">Totale parte destinata agli investimenti (m) </t>
  </si>
  <si>
    <t>1) Non comprende i residui passivi definitivamente cancellati  cui corrispondono procedure di affidamento attivate ai sensi dell’articolo 53, comma 2, del citato decreto legislativo n. 163 del 2006,  per i quali è stato iscritto il fondo pluriennale vincolato.</t>
  </si>
  <si>
    <t>3) Non comprende il fondo pluriennale vincolato.</t>
  </si>
  <si>
    <t>4) Indicare l'importo del  fondo crediti di dubbia e difficile esazione determinato a seguito del riaccertamento straordinario dei residui ai sensi di quanto previsto dall'articolo  14 del DPCM 28 dicembre 2011 e del principio applicato della contabilità finanziaria.</t>
  </si>
  <si>
    <t>(7) Comprende anche le voci di spesa contenute nei quadri economici relative a spese di investimento, nei casi in cui, nel rispetto del principio applicato della contabilità finanziaria n. 5.4 , è consentita la costituzione del fondo pluriennale vincolato in assenza di obbligazioni giuridicamente costituite esigibili negli esercizi successivi.</t>
  </si>
  <si>
    <t xml:space="preserve">DETERMINAZIONE DEL FONDO PLURIENNALE VINCOLATO NEL BILANCIO DI PREVISIONE 2018-2020 A SEGUITO DEL RIACCERTAMENTO STRAORDINARIO DEI RESIDUI                                                                                                                                                              ALLA DATA DEL 1° GENNAIO 2018 (1) </t>
  </si>
  <si>
    <t>FONDO PLURIENNALE DA ISCRIVERE IN ENTRATA DEL BILANCIO 2018</t>
  </si>
  <si>
    <t>Residui passivi  eliminati alla data del ° gennaio 2018  e reimpegnati con imputazione agli esercizi  2018 o successivi</t>
  </si>
  <si>
    <r>
      <t xml:space="preserve">Spesa corrispondente alle gare formalmente indette relative a lavori pubblici di cui all’articolo 3, comma 7, del decreto legislativo 12 aprile 2006, n. 163, che si prevede esigibili nel 2018 e negli esercizi successivi,  i cui impegni sono stati cancellati in assenza dell'obbligazione formalmente costituita </t>
    </r>
    <r>
      <rPr>
        <vertAlign val="superscript"/>
        <sz val="10"/>
        <rFont val="Arial"/>
        <family val="2"/>
      </rPr>
      <t>(3)</t>
    </r>
  </si>
  <si>
    <t>Residui attivi eliminati alla data del 1° gennaio 2018 e riaccertati con imputazione agli esercizi 2018 e successivi</t>
  </si>
  <si>
    <t>Fondo pluriennale vincolato da iscrivere nell'entrata  del bilancio  2018,  pari a (3)=( 1 )+( a )-( 2 ) se positivo, altrimenti indicare 0</t>
  </si>
  <si>
    <t>FONDO PLURIENNALE DI SPESA DEL BILANCIO 2018 E DI ENTRATA DEL BILANCIO 2019</t>
  </si>
  <si>
    <t>Spese reimpegnate con imputazione  all'esercizio 2018</t>
  </si>
  <si>
    <r>
      <t xml:space="preserve">Spesa corrispondente alle gare formalmente indette relative a lavori pubblici di cui all’articolo 3, comma 7, del decreto legislativo 12 aprile 2006, n. 163, che si prevede esigibili nel 2018   i cui impegni sono stati cancellati in assenza dell'obbligazione formalmente costituita </t>
    </r>
    <r>
      <rPr>
        <vertAlign val="superscript"/>
        <sz val="10"/>
        <rFont val="Arial"/>
        <family val="2"/>
      </rPr>
      <t>(3)</t>
    </r>
  </si>
  <si>
    <t>Entrate  riaccertate con imputazione  all' esercizio  2018</t>
  </si>
  <si>
    <t>Quota del Fondo pluriennale vincolato di entrata utilizzata nel 2018, pari a   (6)=( 4 )+( b )-(5) se positivo, altrimenti indicare 0</t>
  </si>
  <si>
    <t>Incremento del fondo pluriennale vincolato di spesa  del bilancio di previsione 2018 e del fondo pluriennale di entrata  dell'esercizio 2019  (8) = (3) -(6)+(7) .</t>
  </si>
  <si>
    <t>FONDO PLURIENNALE DI SPESA DEL BILANCIO 2018 E DI ENTRATA DEL BILANCIO 2020</t>
  </si>
  <si>
    <t>Spese reimpegnate con imputazione  all'esercizio 2019</t>
  </si>
  <si>
    <r>
      <t xml:space="preserve">Spesa corrispondente alle gare formalmente indette relative a lavori pubblici di cui all’articolo 3, comma 7, del decreto legislativo 12 aprile 2006, n. 163, che si prevede esigibili nel 2019   i cui impegni sono stati cancellati in assenza dell'obbligazione formalmente costituita  </t>
    </r>
    <r>
      <rPr>
        <vertAlign val="superscript"/>
        <sz val="10"/>
        <rFont val="Arial"/>
        <family val="2"/>
      </rPr>
      <t>(3)</t>
    </r>
  </si>
  <si>
    <t>Entrate  riaccertate con imputazione  all' esercizio  2019</t>
  </si>
  <si>
    <t>Quota del Fondo pluriennale vincolato accantonata in entrata  utilizzata nel 2019, pari a (11)=( 9 )+( c )-(10) se positivo, altrimenti indicare 0</t>
  </si>
  <si>
    <t>Incremento del fondo pluriennale vincolato di spesa  del bilancio di previsione 2019 e del fondo pluriennale di entrata  dell'esercizio 2020  (13) = (8) -(11)+(12)</t>
  </si>
  <si>
    <t xml:space="preserve">FONDO PLURIENNALE DI SPESA DEL BILANCIO 2020 (e di entrata del bilancio 2021 se predisposto) </t>
  </si>
  <si>
    <t>Spese reimpegnate con imputazione  all'esercizio 2020</t>
  </si>
  <si>
    <r>
      <t xml:space="preserve">Spesa corrispondente alle gare formalmente indette relative a lavori pubblici di cui all’articolo 3, comma 7, del decreto legislativo 12 aprile 2006, n. 163, che si prevede esigibili nel 2020   i cui impegni sono stati cancellati in assenza dell'obbligazione formalmente costituita </t>
    </r>
    <r>
      <rPr>
        <vertAlign val="superscript"/>
        <sz val="10"/>
        <rFont val="Arial"/>
        <family val="2"/>
      </rPr>
      <t>(3)</t>
    </r>
  </si>
  <si>
    <t>Entrate  riaccertate con imputazione  all' esercizio  2020</t>
  </si>
  <si>
    <t>Quota del Fondo pluriennale vincolato accantonata in entrata  utilizzata nel 2020, pari a (16)=(14)+( d)-(15), altrimenti indicare 0</t>
  </si>
  <si>
    <t>Incremento del fondo pluriennale vincolato di spesa  del bilancio di previsione 2020  (18) = (13) -(16)+(17)</t>
  </si>
  <si>
    <t>Entrate accertate reimputate al 2018</t>
  </si>
  <si>
    <t>Entrate accertate reimputate al 2019</t>
  </si>
  <si>
    <t>Entrate accertate reimputate al 2020</t>
  </si>
  <si>
    <t>Impegni  reimputati al 2018</t>
  </si>
  <si>
    <t>Impegni  reimputati al 2019</t>
  </si>
  <si>
    <t>Impegni  reimputati al 2020</t>
  </si>
  <si>
    <t>RISULTATO DI AMMINISTRAZIONE AL 31 DICEMBRE 2017 DETERMINATO NEL RENDICONTO 2017 (a)</t>
  </si>
  <si>
    <t>RISULTATO DI AMMINISTRAZIONE AL 1° GENNAIO 2018 - DOPO IL RIACCERTAMENTO STRAORDINARIO DEI RESIDUI (h) = (a) -(b) +  ( c) - (d)+ (e) + (f) -(g)</t>
  </si>
  <si>
    <t xml:space="preserve">Composizione del risultato di amministrazione  al 1° gennaio 2018 - dopo il riaccertamento straordianrio dei residui (g): </t>
  </si>
  <si>
    <t>2) Corrisponde alla somma del fondo pluriennale vincolato di parte corrente e del fondo pluriennale vincolato in conto capilate determinato dall'allegato concernente il fondo pluriennale vincolato (riga n. 3). Tale importo è  iscritto in entrata del bilancio di previsione 2018 -2020, relativo all'esercizio 2018.</t>
  </si>
  <si>
    <t>5) Solo per le regioni Indicare il ….% dello stock complessivo dei residui perenti al 31 dicembre 2017.</t>
  </si>
  <si>
    <t xml:space="preserve">6) In caso di risultato negativo le regioni iscrivono nel passivo del bilancio di previsione dell'esercizio 2018  l'importo di cui alla lettera n, al netto dell'ammontare di debito autorizzato non ancora contratto. </t>
  </si>
  <si>
    <t>Totale parte disponibile (n) =(h)-(i)-(l)-(m)</t>
  </si>
  <si>
    <r>
      <t xml:space="preserve">Se (n) è negativo, tale importo è iscritto tra le spese del bilancio di previsione 2018 </t>
    </r>
    <r>
      <rPr>
        <b/>
        <vertAlign val="superscript"/>
        <sz val="11"/>
        <rFont val="Calibri"/>
        <family val="2"/>
      </rPr>
      <t>(6)</t>
    </r>
  </si>
  <si>
    <t>insussistente</t>
  </si>
  <si>
    <t xml:space="preserve"> A2 RESIDUI ELIMINATI</t>
  </si>
  <si>
    <t>Esempio calcolo accantonamento del fondo crediti di dubbia esigibilità</t>
  </si>
  <si>
    <t xml:space="preserve">
RENDICONTO
 2013</t>
  </si>
  <si>
    <t xml:space="preserve">
RENDICONTO
 2014</t>
  </si>
  <si>
    <t xml:space="preserve">
RENDICONTO
 2015</t>
  </si>
  <si>
    <t xml:space="preserve">
RENDICONTO
 2016</t>
  </si>
  <si>
    <t xml:space="preserve">
RENDICONTO
 2017</t>
  </si>
  <si>
    <t>TOTALE QUINQUENNIO</t>
  </si>
  <si>
    <t>% FONDO
 (100-%MEDIA)</t>
  </si>
  <si>
    <t>RESIDUI ATTIVI ALL'1/01/2018 (*)</t>
  </si>
  <si>
    <t>ACCANTONAMENTO 
FCDE</t>
  </si>
  <si>
    <t>RESIDUI ATTIVI</t>
  </si>
  <si>
    <t>INCASSATI IN CONTO RESIDUI</t>
  </si>
  <si>
    <t>%RESIDUI/INCASSI</t>
  </si>
  <si>
    <t xml:space="preserve">MEDIA SEMPLICE SUI TOTALI </t>
  </si>
  <si>
    <t>(*) residui attivi al 31/12/2017 depurati da importi eliminati, reimputati e già incassati</t>
  </si>
  <si>
    <t>E135</t>
  </si>
  <si>
    <t>E110</t>
  </si>
  <si>
    <t>E115</t>
  </si>
  <si>
    <t>E160</t>
  </si>
  <si>
    <t>Pagato</t>
  </si>
  <si>
    <t>Prestazione resa</t>
  </si>
  <si>
    <t>Entrata libera</t>
  </si>
  <si>
    <t>Pagato - prestazione resa e parzialmente insussistente</t>
  </si>
  <si>
    <t>esigibile esercizio n. 2017</t>
  </si>
  <si>
    <t xml:space="preserve">Parzialmente pagato - prestazione resa esigibile esercizio n. 2017 </t>
  </si>
  <si>
    <t>Motivazione*</t>
  </si>
  <si>
    <t>Prestazione resa - esigibile esercizio n. 2017</t>
  </si>
  <si>
    <t>Pagato e fornitura effettuata e parzialmente insussistente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</si>
</sst>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 &quot;#,##0.00"/>
    <numFmt numFmtId="166" formatCode="###0;###0"/>
    <numFmt numFmtId="167" formatCode="dd\.mm\.yyyy;@"/>
    <numFmt numFmtId="168" formatCode="#,##0.00;#,##0.00"/>
    <numFmt numFmtId="169" formatCode="###0.00;#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[$€-2]\ * #,##0.00_-;\-[$€-2]\ * #,##0.00_-;_-[$€-2]\ * \-??_-"/>
    <numFmt numFmtId="175" formatCode="_-* #,##0_-;\-* #,##0_-;_-* \-_-;_-@_-"/>
    <numFmt numFmtId="176" formatCode="_-* #,##0.00_-;\-* #,##0.00_-;_-* \-??_-;_-@_-"/>
  </numFmts>
  <fonts count="7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8"/>
      <name val="Times New Roman"/>
      <family val="1"/>
    </font>
    <font>
      <sz val="10"/>
      <color indexed="63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23" borderId="0" applyNumberFormat="0" applyBorder="0" applyAlignment="0" applyProtection="0"/>
    <xf numFmtId="0" fontId="55" fillId="24" borderId="1" applyNumberFormat="0" applyAlignment="0" applyProtection="0"/>
    <xf numFmtId="0" fontId="56" fillId="0" borderId="2" applyNumberFormat="0" applyFill="0" applyAlignment="0" applyProtection="0"/>
    <xf numFmtId="0" fontId="57" fillId="25" borderId="3" applyNumberFormat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27" fillId="32" borderId="0" applyNumberFormat="0" applyBorder="0" applyAlignment="0" applyProtection="0"/>
    <xf numFmtId="174" fontId="1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10" fillId="0" borderId="0" applyFill="0" applyBorder="0" applyAlignment="0" applyProtection="0"/>
    <xf numFmtId="43" fontId="0" fillId="0" borderId="0" applyFont="0" applyFill="0" applyBorder="0" applyAlignment="0" applyProtection="0"/>
    <xf numFmtId="0" fontId="33" fillId="35" borderId="0" applyNumberFormat="0" applyBorder="0" applyAlignment="0" applyProtection="0"/>
    <xf numFmtId="0" fontId="59" fillId="36" borderId="0" applyNumberFormat="0" applyBorder="0" applyAlignment="0" applyProtection="0"/>
    <xf numFmtId="0" fontId="6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35" fillId="35" borderId="5" applyNumberFormat="0" applyAlignment="0" applyProtection="0"/>
    <xf numFmtId="0" fontId="61" fillId="24" borderId="6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8" borderId="0" applyNumberFormat="0" applyBorder="0" applyAlignment="0" applyProtection="0"/>
    <xf numFmtId="0" fontId="70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40" borderId="11" xfId="0" applyFill="1" applyBorder="1" applyAlignment="1">
      <alignment/>
    </xf>
    <xf numFmtId="4" fontId="0" fillId="40" borderId="11" xfId="0" applyNumberFormat="1" applyFill="1" applyBorder="1" applyAlignment="1">
      <alignment/>
    </xf>
    <xf numFmtId="0" fontId="0" fillId="41" borderId="11" xfId="0" applyFill="1" applyBorder="1" applyAlignment="1">
      <alignment/>
    </xf>
    <xf numFmtId="4" fontId="0" fillId="41" borderId="11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40" borderId="12" xfId="0" applyFill="1" applyBorder="1" applyAlignment="1">
      <alignment/>
    </xf>
    <xf numFmtId="4" fontId="0" fillId="40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41" borderId="12" xfId="0" applyFill="1" applyBorder="1" applyAlignment="1">
      <alignment/>
    </xf>
    <xf numFmtId="4" fontId="0" fillId="41" borderId="12" xfId="0" applyNumberFormat="1" applyFill="1" applyBorder="1" applyAlignment="1">
      <alignment/>
    </xf>
    <xf numFmtId="4" fontId="0" fillId="42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43" borderId="12" xfId="0" applyFill="1" applyBorder="1" applyAlignment="1">
      <alignment horizontal="center" wrapText="1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44" borderId="0" xfId="0" applyFont="1" applyFill="1" applyBorder="1" applyAlignment="1">
      <alignment horizontal="center" wrapText="1"/>
    </xf>
    <xf numFmtId="4" fontId="0" fillId="45" borderId="12" xfId="0" applyNumberFormat="1" applyFill="1" applyBorder="1" applyAlignment="1">
      <alignment/>
    </xf>
    <xf numFmtId="0" fontId="0" fillId="44" borderId="0" xfId="0" applyFill="1" applyAlignment="1">
      <alignment/>
    </xf>
    <xf numFmtId="0" fontId="7" fillId="46" borderId="12" xfId="0" applyFont="1" applyFill="1" applyBorder="1" applyAlignment="1">
      <alignment horizontal="center" wrapText="1"/>
    </xf>
    <xf numFmtId="0" fontId="6" fillId="43" borderId="12" xfId="0" applyFont="1" applyFill="1" applyBorder="1" applyAlignment="1">
      <alignment horizontal="center" wrapText="1"/>
    </xf>
    <xf numFmtId="4" fontId="0" fillId="47" borderId="11" xfId="0" applyNumberFormat="1" applyFill="1" applyBorder="1" applyAlignment="1">
      <alignment/>
    </xf>
    <xf numFmtId="0" fontId="0" fillId="47" borderId="11" xfId="0" applyFill="1" applyBorder="1" applyAlignment="1">
      <alignment/>
    </xf>
    <xf numFmtId="0" fontId="0" fillId="47" borderId="12" xfId="0" applyFill="1" applyBorder="1" applyAlignment="1">
      <alignment horizontal="center" wrapText="1"/>
    </xf>
    <xf numFmtId="4" fontId="0" fillId="47" borderId="12" xfId="0" applyNumberFormat="1" applyFill="1" applyBorder="1" applyAlignment="1">
      <alignment/>
    </xf>
    <xf numFmtId="0" fontId="0" fillId="47" borderId="12" xfId="0" applyFill="1" applyBorder="1" applyAlignment="1">
      <alignment/>
    </xf>
    <xf numFmtId="0" fontId="4" fillId="45" borderId="12" xfId="0" applyFont="1" applyFill="1" applyBorder="1" applyAlignment="1">
      <alignment horizontal="center" wrapText="1"/>
    </xf>
    <xf numFmtId="0" fontId="4" fillId="48" borderId="12" xfId="0" applyFont="1" applyFill="1" applyBorder="1" applyAlignment="1">
      <alignment horizontal="center" wrapText="1"/>
    </xf>
    <xf numFmtId="0" fontId="4" fillId="49" borderId="12" xfId="0" applyFont="1" applyFill="1" applyBorder="1" applyAlignment="1">
      <alignment horizontal="center" wrapText="1"/>
    </xf>
    <xf numFmtId="0" fontId="4" fillId="50" borderId="12" xfId="0" applyFont="1" applyFill="1" applyBorder="1" applyAlignment="1">
      <alignment horizontal="center" wrapText="1"/>
    </xf>
    <xf numFmtId="0" fontId="2" fillId="44" borderId="12" xfId="0" applyFont="1" applyFill="1" applyBorder="1" applyAlignment="1">
      <alignment horizontal="center" wrapText="1"/>
    </xf>
    <xf numFmtId="0" fontId="0" fillId="40" borderId="13" xfId="0" applyFill="1" applyBorder="1" applyAlignment="1">
      <alignment/>
    </xf>
    <xf numFmtId="4" fontId="0" fillId="4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41" borderId="13" xfId="0" applyFill="1" applyBorder="1" applyAlignment="1">
      <alignment/>
    </xf>
    <xf numFmtId="4" fontId="0" fillId="41" borderId="13" xfId="0" applyNumberFormat="1" applyFill="1" applyBorder="1" applyAlignment="1">
      <alignment/>
    </xf>
    <xf numFmtId="4" fontId="0" fillId="42" borderId="13" xfId="0" applyNumberFormat="1" applyFill="1" applyBorder="1" applyAlignment="1">
      <alignment/>
    </xf>
    <xf numFmtId="0" fontId="0" fillId="43" borderId="14" xfId="0" applyFill="1" applyBorder="1" applyAlignment="1">
      <alignment horizontal="center" wrapText="1"/>
    </xf>
    <xf numFmtId="0" fontId="2" fillId="45" borderId="12" xfId="0" applyFont="1" applyFill="1" applyBorder="1" applyAlignment="1">
      <alignment horizontal="center" wrapText="1"/>
    </xf>
    <xf numFmtId="0" fontId="2" fillId="48" borderId="12" xfId="0" applyFont="1" applyFill="1" applyBorder="1" applyAlignment="1">
      <alignment horizontal="center" wrapText="1"/>
    </xf>
    <xf numFmtId="0" fontId="2" fillId="49" borderId="12" xfId="0" applyFont="1" applyFill="1" applyBorder="1" applyAlignment="1">
      <alignment horizontal="center" wrapText="1"/>
    </xf>
    <xf numFmtId="0" fontId="2" fillId="50" borderId="12" xfId="0" applyFont="1" applyFill="1" applyBorder="1" applyAlignment="1">
      <alignment horizontal="center" wrapText="1"/>
    </xf>
    <xf numFmtId="4" fontId="0" fillId="51" borderId="12" xfId="0" applyNumberFormat="1" applyFill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2" fillId="45" borderId="12" xfId="0" applyNumberFormat="1" applyFont="1" applyFill="1" applyBorder="1" applyAlignment="1">
      <alignment horizontal="center" wrapText="1"/>
    </xf>
    <xf numFmtId="1" fontId="0" fillId="40" borderId="13" xfId="0" applyNumberFormat="1" applyFill="1" applyBorder="1" applyAlignment="1">
      <alignment/>
    </xf>
    <xf numFmtId="1" fontId="0" fillId="40" borderId="1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2" fillId="49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4" fillId="45" borderId="12" xfId="0" applyNumberFormat="1" applyFont="1" applyFill="1" applyBorder="1" applyAlignment="1">
      <alignment horizontal="center" wrapText="1"/>
    </xf>
    <xf numFmtId="1" fontId="0" fillId="40" borderId="12" xfId="0" applyNumberFormat="1" applyFill="1" applyBorder="1" applyAlignment="1">
      <alignment/>
    </xf>
    <xf numFmtId="4" fontId="0" fillId="44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44" borderId="0" xfId="0" applyNumberFormat="1" applyFill="1" applyAlignment="1">
      <alignment/>
    </xf>
    <xf numFmtId="0" fontId="10" fillId="0" borderId="0" xfId="66">
      <alignment/>
      <protection/>
    </xf>
    <xf numFmtId="0" fontId="11" fillId="0" borderId="0" xfId="66" applyFont="1" applyBorder="1" applyAlignment="1">
      <alignment horizontal="right" vertical="top"/>
      <protection/>
    </xf>
    <xf numFmtId="0" fontId="10" fillId="0" borderId="0" xfId="66" applyBorder="1">
      <alignment/>
      <protection/>
    </xf>
    <xf numFmtId="0" fontId="13" fillId="0" borderId="15" xfId="66" applyFont="1" applyFill="1" applyBorder="1" applyAlignment="1">
      <alignment horizontal="left" wrapText="1"/>
      <protection/>
    </xf>
    <xf numFmtId="0" fontId="10" fillId="0" borderId="16" xfId="66" applyFill="1" applyBorder="1" applyAlignment="1">
      <alignment/>
      <protection/>
    </xf>
    <xf numFmtId="0" fontId="13" fillId="0" borderId="17" xfId="66" applyFont="1" applyFill="1" applyBorder="1" applyAlignment="1">
      <alignment horizontal="center" wrapText="1"/>
      <protection/>
    </xf>
    <xf numFmtId="0" fontId="13" fillId="0" borderId="18" xfId="66" applyFont="1" applyFill="1" applyBorder="1" applyAlignment="1">
      <alignment horizontal="center" wrapText="1"/>
      <protection/>
    </xf>
    <xf numFmtId="0" fontId="10" fillId="0" borderId="19" xfId="66" applyFill="1" applyBorder="1" applyAlignment="1">
      <alignment horizontal="center" vertical="top"/>
      <protection/>
    </xf>
    <xf numFmtId="43" fontId="10" fillId="52" borderId="20" xfId="58" applyFont="1" applyFill="1" applyBorder="1" applyAlignment="1" applyProtection="1">
      <alignment vertical="top"/>
      <protection locked="0"/>
    </xf>
    <xf numFmtId="43" fontId="10" fillId="52" borderId="21" xfId="58" applyFont="1" applyFill="1" applyBorder="1" applyAlignment="1" applyProtection="1">
      <alignment vertical="top"/>
      <protection locked="0"/>
    </xf>
    <xf numFmtId="0" fontId="0" fillId="0" borderId="22" xfId="63" applyFont="1" applyFill="1" applyBorder="1" applyAlignment="1">
      <alignment wrapText="1"/>
      <protection/>
    </xf>
    <xf numFmtId="0" fontId="10" fillId="0" borderId="19" xfId="66" applyFill="1" applyBorder="1" applyAlignment="1">
      <alignment horizontal="center" vertical="center"/>
      <protection/>
    </xf>
    <xf numFmtId="43" fontId="10" fillId="52" borderId="14" xfId="58" applyFont="1" applyFill="1" applyBorder="1" applyAlignment="1" applyProtection="1">
      <alignment vertical="top"/>
      <protection locked="0"/>
    </xf>
    <xf numFmtId="43" fontId="10" fillId="52" borderId="23" xfId="58" applyFont="1" applyFill="1" applyBorder="1" applyAlignment="1" applyProtection="1">
      <alignment vertical="top"/>
      <protection locked="0"/>
    </xf>
    <xf numFmtId="0" fontId="10" fillId="0" borderId="24" xfId="66" applyFill="1" applyBorder="1" applyAlignment="1">
      <alignment horizontal="center" vertical="top"/>
      <protection/>
    </xf>
    <xf numFmtId="43" fontId="10" fillId="52" borderId="12" xfId="58" applyFont="1" applyFill="1" applyBorder="1" applyAlignment="1" applyProtection="1">
      <alignment vertical="top"/>
      <protection locked="0"/>
    </xf>
    <xf numFmtId="43" fontId="10" fillId="52" borderId="25" xfId="58" applyFont="1" applyFill="1" applyBorder="1" applyAlignment="1" applyProtection="1">
      <alignment vertical="top"/>
      <protection locked="0"/>
    </xf>
    <xf numFmtId="0" fontId="13" fillId="47" borderId="26" xfId="63" applyFont="1" applyFill="1" applyBorder="1" applyAlignment="1">
      <alignment vertical="top" wrapText="1"/>
      <protection/>
    </xf>
    <xf numFmtId="0" fontId="13" fillId="47" borderId="27" xfId="66" applyFont="1" applyFill="1" applyBorder="1" applyAlignment="1">
      <alignment horizontal="center" vertical="center"/>
      <protection/>
    </xf>
    <xf numFmtId="43" fontId="13" fillId="47" borderId="28" xfId="58" applyFont="1" applyFill="1" applyBorder="1" applyAlignment="1">
      <alignment vertical="center"/>
    </xf>
    <xf numFmtId="43" fontId="13" fillId="47" borderId="29" xfId="58" applyFont="1" applyFill="1" applyBorder="1" applyAlignment="1">
      <alignment vertical="center"/>
    </xf>
    <xf numFmtId="0" fontId="13" fillId="47" borderId="0" xfId="63" applyFont="1" applyFill="1" applyBorder="1" applyAlignment="1">
      <alignment vertical="top" wrapText="1"/>
      <protection/>
    </xf>
    <xf numFmtId="0" fontId="13" fillId="47" borderId="0" xfId="66" applyFont="1" applyFill="1" applyBorder="1" applyAlignment="1">
      <alignment horizontal="center" vertical="center"/>
      <protection/>
    </xf>
    <xf numFmtId="43" fontId="13" fillId="47" borderId="0" xfId="58" applyFont="1" applyFill="1" applyBorder="1" applyAlignment="1">
      <alignment vertical="center"/>
    </xf>
    <xf numFmtId="0" fontId="13" fillId="0" borderId="0" xfId="63" applyFont="1" applyFill="1" applyBorder="1" applyAlignment="1">
      <alignment wrapText="1"/>
      <protection/>
    </xf>
    <xf numFmtId="0" fontId="13" fillId="0" borderId="0" xfId="66" applyFont="1" applyFill="1" applyBorder="1" applyAlignment="1">
      <alignment horizontal="center" vertical="center"/>
      <protection/>
    </xf>
    <xf numFmtId="43" fontId="10" fillId="0" borderId="0" xfId="58" applyFont="1" applyFill="1" applyBorder="1" applyAlignment="1">
      <alignment vertical="center"/>
    </xf>
    <xf numFmtId="0" fontId="13" fillId="0" borderId="15" xfId="63" applyFont="1" applyFill="1" applyBorder="1" applyAlignment="1">
      <alignment wrapTex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17" xfId="66" applyFont="1" applyBorder="1" applyAlignment="1">
      <alignment horizontal="center" wrapText="1"/>
      <protection/>
    </xf>
    <xf numFmtId="0" fontId="13" fillId="0" borderId="18" xfId="66" applyFont="1" applyBorder="1" applyAlignment="1">
      <alignment horizontal="center" wrapText="1"/>
      <protection/>
    </xf>
    <xf numFmtId="0" fontId="10" fillId="0" borderId="19" xfId="66" applyBorder="1" applyAlignment="1">
      <alignment horizontal="center" vertical="top"/>
      <protection/>
    </xf>
    <xf numFmtId="0" fontId="10" fillId="0" borderId="24" xfId="66" applyBorder="1" applyAlignment="1">
      <alignment horizontal="center" vertical="top"/>
      <protection/>
    </xf>
    <xf numFmtId="0" fontId="10" fillId="0" borderId="12" xfId="66" applyBorder="1" applyAlignment="1">
      <alignment horizontal="center" vertical="top"/>
      <protection/>
    </xf>
    <xf numFmtId="43" fontId="10" fillId="0" borderId="12" xfId="58" applyFont="1" applyBorder="1" applyAlignment="1">
      <alignment vertical="top"/>
    </xf>
    <xf numFmtId="43" fontId="10" fillId="0" borderId="25" xfId="58" applyFont="1" applyBorder="1" applyAlignment="1">
      <alignment vertical="top"/>
    </xf>
    <xf numFmtId="43" fontId="10" fillId="52" borderId="12" xfId="66" applyNumberFormat="1" applyFill="1" applyBorder="1" applyProtection="1">
      <alignment/>
      <protection locked="0"/>
    </xf>
    <xf numFmtId="43" fontId="10" fillId="52" borderId="25" xfId="66" applyNumberFormat="1" applyFill="1" applyBorder="1" applyProtection="1">
      <alignment/>
      <protection locked="0"/>
    </xf>
    <xf numFmtId="0" fontId="10" fillId="0" borderId="30" xfId="66" applyBorder="1" applyAlignment="1">
      <alignment horizontal="center" vertical="top"/>
      <protection/>
    </xf>
    <xf numFmtId="43" fontId="10" fillId="0" borderId="12" xfId="66" applyNumberFormat="1" applyBorder="1">
      <alignment/>
      <protection/>
    </xf>
    <xf numFmtId="43" fontId="10" fillId="0" borderId="25" xfId="66" applyNumberFormat="1" applyBorder="1">
      <alignment/>
      <protection/>
    </xf>
    <xf numFmtId="0" fontId="13" fillId="47" borderId="26" xfId="63" applyFont="1" applyFill="1" applyBorder="1" applyAlignment="1">
      <alignment wrapText="1"/>
      <protection/>
    </xf>
    <xf numFmtId="43" fontId="10" fillId="0" borderId="0" xfId="66" applyNumberFormat="1" applyFill="1">
      <alignment/>
      <protection/>
    </xf>
    <xf numFmtId="0" fontId="13" fillId="0" borderId="31" xfId="63" applyFont="1" applyFill="1" applyBorder="1" applyAlignment="1">
      <alignment wrapText="1"/>
      <protection/>
    </xf>
    <xf numFmtId="0" fontId="13" fillId="0" borderId="31" xfId="66" applyFont="1" applyFill="1" applyBorder="1" applyAlignment="1">
      <alignment horizontal="center" vertical="top"/>
      <protection/>
    </xf>
    <xf numFmtId="43" fontId="13" fillId="0" borderId="31" xfId="58" applyFont="1" applyFill="1" applyBorder="1" applyAlignment="1">
      <alignment vertical="top"/>
    </xf>
    <xf numFmtId="0" fontId="10" fillId="0" borderId="16" xfId="66" applyFill="1" applyBorder="1" applyAlignment="1">
      <alignment horizontal="center"/>
      <protection/>
    </xf>
    <xf numFmtId="0" fontId="10" fillId="0" borderId="0" xfId="66" applyAlignment="1">
      <alignment horizontal="center"/>
      <protection/>
    </xf>
    <xf numFmtId="0" fontId="13" fillId="0" borderId="0" xfId="66" applyFont="1" applyFill="1" applyBorder="1" applyAlignment="1">
      <alignment vertical="center"/>
      <protection/>
    </xf>
    <xf numFmtId="0" fontId="13" fillId="0" borderId="0" xfId="66" applyFont="1" applyAlignment="1">
      <alignment horizontal="right"/>
      <protection/>
    </xf>
    <xf numFmtId="0" fontId="10" fillId="0" borderId="0" xfId="66" applyAlignment="1">
      <alignment horizontal="right"/>
      <protection/>
    </xf>
    <xf numFmtId="43" fontId="10" fillId="0" borderId="32" xfId="66" applyNumberFormat="1" applyBorder="1">
      <alignment/>
      <protection/>
    </xf>
    <xf numFmtId="43" fontId="10" fillId="0" borderId="33" xfId="66" applyNumberFormat="1" applyBorder="1">
      <alignment/>
      <protection/>
    </xf>
    <xf numFmtId="0" fontId="0" fillId="0" borderId="34" xfId="63" applyFont="1" applyBorder="1" applyAlignment="1">
      <alignment wrapText="1"/>
      <protection/>
    </xf>
    <xf numFmtId="0" fontId="0" fillId="0" borderId="35" xfId="63" applyFont="1" applyBorder="1" applyAlignment="1">
      <alignment wrapText="1"/>
      <protection/>
    </xf>
    <xf numFmtId="0" fontId="0" fillId="0" borderId="22" xfId="63" applyFont="1" applyBorder="1" applyAlignment="1">
      <alignment wrapText="1"/>
      <protection/>
    </xf>
    <xf numFmtId="0" fontId="0" fillId="0" borderId="36" xfId="63" applyFont="1" applyBorder="1" applyAlignment="1">
      <alignment wrapText="1"/>
      <protection/>
    </xf>
    <xf numFmtId="0" fontId="0" fillId="0" borderId="35" xfId="63" applyFont="1" applyBorder="1" applyAlignment="1">
      <alignment horizontal="left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43" fontId="13" fillId="0" borderId="38" xfId="55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2" fontId="13" fillId="0" borderId="40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43" fontId="13" fillId="0" borderId="41" xfId="55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0" fillId="0" borderId="35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43" fontId="2" fillId="0" borderId="43" xfId="55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14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3" fillId="0" borderId="26" xfId="0" applyFont="1" applyFill="1" applyBorder="1" applyAlignment="1">
      <alignment horizontal="right" wrapText="1"/>
    </xf>
    <xf numFmtId="0" fontId="10" fillId="0" borderId="44" xfId="0" applyFont="1" applyFill="1" applyBorder="1" applyAlignment="1">
      <alignment horizontal="center"/>
    </xf>
    <xf numFmtId="43" fontId="13" fillId="0" borderId="45" xfId="55" applyFont="1" applyFill="1" applyBorder="1" applyAlignment="1">
      <alignment horizontal="center"/>
    </xf>
    <xf numFmtId="0" fontId="13" fillId="0" borderId="0" xfId="66" applyFont="1" applyFill="1" applyAlignment="1">
      <alignment horizontal="right"/>
      <protection/>
    </xf>
    <xf numFmtId="0" fontId="10" fillId="0" borderId="16" xfId="0" applyFont="1" applyFill="1" applyBorder="1" applyAlignment="1">
      <alignment horizontal="center"/>
    </xf>
    <xf numFmtId="43" fontId="13" fillId="0" borderId="16" xfId="55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8" xfId="0" applyFont="1" applyBorder="1" applyAlignment="1">
      <alignment wrapText="1"/>
    </xf>
    <xf numFmtId="0" fontId="19" fillId="0" borderId="39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3" fillId="0" borderId="39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3" fillId="0" borderId="39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 quotePrefix="1">
      <alignment wrapText="1"/>
    </xf>
    <xf numFmtId="0" fontId="0" fillId="0" borderId="46" xfId="63" applyFont="1" applyFill="1" applyBorder="1" applyAlignment="1">
      <alignment wrapText="1"/>
      <protection/>
    </xf>
    <xf numFmtId="0" fontId="0" fillId="0" borderId="47" xfId="63" applyFont="1" applyFill="1" applyBorder="1" applyAlignment="1">
      <alignment wrapText="1"/>
      <protection/>
    </xf>
    <xf numFmtId="0" fontId="10" fillId="0" borderId="0" xfId="66" applyFont="1" applyAlignment="1">
      <alignment horizontal="right"/>
      <protection/>
    </xf>
    <xf numFmtId="4" fontId="0" fillId="0" borderId="48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48" xfId="0" applyNumberFormat="1" applyBorder="1" applyAlignment="1">
      <alignment/>
    </xf>
    <xf numFmtId="4" fontId="13" fillId="0" borderId="49" xfId="0" applyNumberFormat="1" applyFont="1" applyFill="1" applyBorder="1" applyAlignment="1">
      <alignment horizontal="center"/>
    </xf>
    <xf numFmtId="4" fontId="13" fillId="0" borderId="25" xfId="0" applyNumberFormat="1" applyFont="1" applyFill="1" applyBorder="1" applyAlignment="1">
      <alignment horizontal="center"/>
    </xf>
    <xf numFmtId="0" fontId="2" fillId="0" borderId="0" xfId="67" applyFont="1" applyFill="1" applyBorder="1">
      <alignment/>
      <protection/>
    </xf>
    <xf numFmtId="0" fontId="0" fillId="0" borderId="12" xfId="67" applyBorder="1">
      <alignment/>
      <protection/>
    </xf>
    <xf numFmtId="0" fontId="2" fillId="33" borderId="12" xfId="67" applyFont="1" applyFill="1" applyBorder="1" applyAlignment="1">
      <alignment horizontal="center" wrapText="1"/>
      <protection/>
    </xf>
    <xf numFmtId="0" fontId="2" fillId="0" borderId="12" xfId="67" applyFont="1" applyBorder="1" applyAlignment="1">
      <alignment horizontal="center" wrapText="1"/>
      <protection/>
    </xf>
    <xf numFmtId="0" fontId="2" fillId="0" borderId="12" xfId="67" applyFont="1" applyFill="1" applyBorder="1" applyAlignment="1">
      <alignment horizontal="center" wrapText="1"/>
      <protection/>
    </xf>
    <xf numFmtId="0" fontId="2" fillId="0" borderId="12" xfId="67" applyFont="1" applyBorder="1">
      <alignment/>
      <protection/>
    </xf>
    <xf numFmtId="10" fontId="0" fillId="0" borderId="12" xfId="0" applyNumberFormat="1" applyBorder="1" applyAlignment="1">
      <alignment/>
    </xf>
    <xf numFmtId="10" fontId="0" fillId="0" borderId="12" xfId="67" applyNumberFormat="1" applyFill="1" applyBorder="1">
      <alignment/>
      <protection/>
    </xf>
    <xf numFmtId="10" fontId="0" fillId="0" borderId="12" xfId="67" applyNumberFormat="1" applyBorder="1">
      <alignment/>
      <protection/>
    </xf>
    <xf numFmtId="0" fontId="0" fillId="53" borderId="12" xfId="0" applyFill="1" applyBorder="1" applyAlignment="1">
      <alignment/>
    </xf>
    <xf numFmtId="10" fontId="2" fillId="33" borderId="12" xfId="67" applyNumberFormat="1" applyFont="1" applyFill="1" applyBorder="1">
      <alignment/>
      <protection/>
    </xf>
    <xf numFmtId="10" fontId="2" fillId="53" borderId="12" xfId="67" applyNumberFormat="1" applyFont="1" applyFill="1" applyBorder="1">
      <alignment/>
      <protection/>
    </xf>
    <xf numFmtId="165" fontId="2" fillId="53" borderId="12" xfId="67" applyNumberFormat="1" applyFont="1" applyFill="1" applyBorder="1">
      <alignment/>
      <protection/>
    </xf>
    <xf numFmtId="0" fontId="4" fillId="49" borderId="12" xfId="0" applyFont="1" applyFill="1" applyBorder="1" applyAlignment="1">
      <alignment horizontal="center" vertical="center" wrapText="1"/>
    </xf>
    <xf numFmtId="0" fontId="0" fillId="54" borderId="12" xfId="0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2" xfId="67" applyNumberFormat="1" applyBorder="1" applyProtection="1">
      <alignment/>
      <protection locked="0"/>
    </xf>
    <xf numFmtId="0" fontId="36" fillId="0" borderId="50" xfId="0" applyFont="1" applyBorder="1" applyAlignment="1">
      <alignment horizontal="center" vertical="center" wrapText="1"/>
    </xf>
    <xf numFmtId="0" fontId="36" fillId="49" borderId="12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0" fontId="3" fillId="44" borderId="3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48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right" wrapText="1"/>
    </xf>
    <xf numFmtId="0" fontId="7" fillId="47" borderId="52" xfId="0" applyFont="1" applyFill="1" applyBorder="1" applyAlignment="1">
      <alignment horizontal="left"/>
    </xf>
    <xf numFmtId="0" fontId="7" fillId="47" borderId="53" xfId="0" applyFont="1" applyFill="1" applyBorder="1" applyAlignment="1">
      <alignment horizontal="left"/>
    </xf>
    <xf numFmtId="0" fontId="7" fillId="47" borderId="54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8" fillId="0" borderId="55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4" fontId="8" fillId="0" borderId="50" xfId="0" applyNumberFormat="1" applyFont="1" applyFill="1" applyBorder="1" applyAlignment="1">
      <alignment horizontal="left"/>
    </xf>
    <xf numFmtId="4" fontId="8" fillId="0" borderId="56" xfId="0" applyNumberFormat="1" applyFont="1" applyFill="1" applyBorder="1" applyAlignment="1">
      <alignment horizontal="left"/>
    </xf>
    <xf numFmtId="4" fontId="8" fillId="0" borderId="57" xfId="0" applyNumberFormat="1" applyFont="1" applyFill="1" applyBorder="1" applyAlignment="1">
      <alignment horizontal="left"/>
    </xf>
    <xf numFmtId="4" fontId="8" fillId="0" borderId="5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0" fillId="0" borderId="0" xfId="66" applyBorder="1" applyAlignment="1" quotePrefix="1">
      <alignment horizontal="left" wrapText="1"/>
      <protection/>
    </xf>
    <xf numFmtId="0" fontId="10" fillId="0" borderId="0" xfId="66" applyFill="1" applyBorder="1" applyAlignment="1" quotePrefix="1">
      <alignment horizontal="left" vertical="top" wrapText="1"/>
      <protection/>
    </xf>
    <xf numFmtId="0" fontId="9" fillId="0" borderId="0" xfId="0" applyFont="1" applyAlignment="1">
      <alignment horizontal="center"/>
    </xf>
    <xf numFmtId="0" fontId="12" fillId="0" borderId="0" xfId="66" applyFont="1" applyBorder="1" applyAlignment="1">
      <alignment horizontal="center" vertical="top" wrapText="1"/>
      <protection/>
    </xf>
    <xf numFmtId="0" fontId="10" fillId="0" borderId="31" xfId="66" applyBorder="1" applyAlignment="1" quotePrefix="1">
      <alignment horizontal="left" wrapText="1"/>
      <protection/>
    </xf>
    <xf numFmtId="0" fontId="18" fillId="0" borderId="61" xfId="0" applyFont="1" applyFill="1" applyBorder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0" fontId="7" fillId="55" borderId="12" xfId="67" applyFont="1" applyFill="1" applyBorder="1" applyAlignment="1">
      <alignment horizontal="center" vertical="center" wrapText="1"/>
      <protection/>
    </xf>
    <xf numFmtId="0" fontId="2" fillId="0" borderId="12" xfId="67" applyFont="1" applyBorder="1" applyAlignment="1">
      <alignment/>
      <protection/>
    </xf>
    <xf numFmtId="10" fontId="2" fillId="33" borderId="12" xfId="67" applyNumberFormat="1" applyFont="1" applyFill="1" applyBorder="1" applyAlignment="1">
      <alignment horizontal="center"/>
      <protection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Footnote" xfId="49"/>
    <cellStyle name="Good" xfId="50"/>
    <cellStyle name="Heading" xfId="51"/>
    <cellStyle name="Heading 1" xfId="52"/>
    <cellStyle name="Heading 2" xfId="53"/>
    <cellStyle name="Input" xfId="54"/>
    <cellStyle name="Comma" xfId="55"/>
    <cellStyle name="Comma [0]" xfId="56"/>
    <cellStyle name="Migliaia [0] 2" xfId="57"/>
    <cellStyle name="Migliaia 2" xfId="58"/>
    <cellStyle name="Neutral" xfId="59"/>
    <cellStyle name="Neutrale" xfId="60"/>
    <cellStyle name="Normale 2" xfId="61"/>
    <cellStyle name="Normale 2 2" xfId="62"/>
    <cellStyle name="Normale 3" xfId="63"/>
    <cellStyle name="Normale 4" xfId="64"/>
    <cellStyle name="Normale 5" xfId="65"/>
    <cellStyle name="Normale_All X - risultato d'amministrazione e fondo pluriennale nel 2014 (2)" xfId="66"/>
    <cellStyle name="Normale_Foglio3" xfId="67"/>
    <cellStyle name="Nota" xfId="68"/>
    <cellStyle name="Note" xfId="69"/>
    <cellStyle name="Output" xfId="70"/>
    <cellStyle name="Percent" xfId="71"/>
    <cellStyle name="Status" xfId="72"/>
    <cellStyle name="Testo avviso" xfId="73"/>
    <cellStyle name="Testo descrittivo" xfId="74"/>
    <cellStyle name="Text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Currency [0]" xfId="85"/>
    <cellStyle name="Warning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85484\Downloads\All_5_-_Riaccertamento_straordinario_residui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o FPV"/>
      <sheetName val="RIS AMM corr-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3">
      <selection activeCell="L19" sqref="L19"/>
    </sheetView>
  </sheetViews>
  <sheetFormatPr defaultColWidth="9.140625" defaultRowHeight="47.25" customHeight="1"/>
  <cols>
    <col min="1" max="1" width="8.28125" style="0" customWidth="1"/>
    <col min="2" max="2" width="8.7109375" style="0" customWidth="1"/>
    <col min="3" max="3" width="14.00390625" style="56" customWidth="1"/>
    <col min="4" max="5" width="14.140625" style="0" customWidth="1"/>
    <col min="6" max="6" width="14.7109375" style="0" customWidth="1"/>
    <col min="7" max="7" width="12.28125" style="0" customWidth="1"/>
    <col min="8" max="8" width="13.8515625" style="0" customWidth="1"/>
    <col min="9" max="9" width="14.57421875" style="0" customWidth="1"/>
    <col min="10" max="10" width="12.28125" style="59" customWidth="1"/>
    <col min="11" max="11" width="17.00390625" style="0" customWidth="1"/>
    <col min="12" max="12" width="20.7109375" style="14" customWidth="1"/>
  </cols>
  <sheetData>
    <row r="1" spans="1:12" ht="29.25" customHeight="1">
      <c r="A1" s="22"/>
      <c r="B1" s="22"/>
      <c r="C1" s="51"/>
      <c r="D1" s="22"/>
      <c r="E1" s="22"/>
      <c r="F1" s="22"/>
      <c r="G1" s="22"/>
      <c r="H1" s="22"/>
      <c r="I1" s="22"/>
      <c r="J1" s="57"/>
      <c r="K1" s="209" t="s">
        <v>0</v>
      </c>
      <c r="L1" s="209"/>
    </row>
    <row r="2" spans="1:12" ht="35.25" customHeight="1">
      <c r="A2" s="216" t="s">
        <v>16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8.5" customHeigh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1:12" ht="47.25" customHeight="1">
      <c r="A4" s="46" t="s">
        <v>1</v>
      </c>
      <c r="B4" s="46" t="s">
        <v>2</v>
      </c>
      <c r="C4" s="52" t="s">
        <v>3</v>
      </c>
      <c r="D4" s="46" t="s">
        <v>4</v>
      </c>
      <c r="E4" s="46" t="s">
        <v>5</v>
      </c>
      <c r="F4" s="37" t="s">
        <v>31</v>
      </c>
      <c r="G4" s="47" t="s">
        <v>6</v>
      </c>
      <c r="H4" s="48" t="s">
        <v>7</v>
      </c>
      <c r="I4" s="48" t="s">
        <v>8</v>
      </c>
      <c r="J4" s="58" t="s">
        <v>9</v>
      </c>
      <c r="K4" s="49" t="s">
        <v>10</v>
      </c>
      <c r="L4" s="35" t="s">
        <v>18</v>
      </c>
    </row>
    <row r="5" spans="1:12" ht="21" customHeight="1">
      <c r="A5" s="38"/>
      <c r="B5" s="39" t="s">
        <v>142</v>
      </c>
      <c r="C5" s="54">
        <v>5086854</v>
      </c>
      <c r="D5" s="53">
        <v>2015</v>
      </c>
      <c r="E5" s="2">
        <v>6052.4</v>
      </c>
      <c r="F5" s="21">
        <v>6052.4</v>
      </c>
      <c r="G5" s="5"/>
      <c r="H5" s="3"/>
      <c r="I5" s="4"/>
      <c r="J5" s="4"/>
      <c r="K5" s="44">
        <f>E5-G5-J5</f>
        <v>6052.4</v>
      </c>
      <c r="L5" s="45" t="s">
        <v>33</v>
      </c>
    </row>
    <row r="6" spans="1:12" ht="28.5" customHeight="1">
      <c r="A6" s="38"/>
      <c r="B6" s="39" t="s">
        <v>143</v>
      </c>
      <c r="C6" s="54">
        <v>5102947</v>
      </c>
      <c r="D6" s="53">
        <v>2017</v>
      </c>
      <c r="E6" s="2">
        <v>18000</v>
      </c>
      <c r="F6" s="21">
        <v>18000</v>
      </c>
      <c r="G6" s="5"/>
      <c r="H6" s="3"/>
      <c r="I6" s="4"/>
      <c r="J6" s="4"/>
      <c r="K6" s="44">
        <f>E6-G6-J6</f>
        <v>18000</v>
      </c>
      <c r="L6" s="45" t="s">
        <v>33</v>
      </c>
    </row>
    <row r="7" spans="1:12" ht="28.5" customHeight="1">
      <c r="A7" s="38"/>
      <c r="B7" s="39" t="s">
        <v>142</v>
      </c>
      <c r="C7" s="54">
        <v>5104952</v>
      </c>
      <c r="D7" s="53">
        <v>2017</v>
      </c>
      <c r="E7" s="2">
        <v>12395.19</v>
      </c>
      <c r="F7" s="21">
        <v>12395.19</v>
      </c>
      <c r="G7" s="5"/>
      <c r="H7" s="3"/>
      <c r="I7" s="4"/>
      <c r="J7" s="4"/>
      <c r="K7" s="44">
        <f>E7-G7-J7</f>
        <v>12395.19</v>
      </c>
      <c r="L7" s="45" t="s">
        <v>33</v>
      </c>
    </row>
    <row r="8" spans="1:12" ht="30" customHeight="1">
      <c r="A8" s="38"/>
      <c r="B8" s="2" t="s">
        <v>143</v>
      </c>
      <c r="C8" s="54">
        <v>5093863</v>
      </c>
      <c r="D8" s="53">
        <v>2017</v>
      </c>
      <c r="E8" s="2">
        <v>13891.5</v>
      </c>
      <c r="F8" s="21"/>
      <c r="G8" s="5"/>
      <c r="H8" s="3"/>
      <c r="I8" s="4"/>
      <c r="J8" s="4"/>
      <c r="K8" s="44">
        <f>E8-G8-J8</f>
        <v>13891.5</v>
      </c>
      <c r="L8" s="45" t="s">
        <v>149</v>
      </c>
    </row>
    <row r="9" spans="1:12" ht="28.5" customHeight="1">
      <c r="A9" s="38"/>
      <c r="B9" s="39" t="s">
        <v>144</v>
      </c>
      <c r="C9" s="54">
        <v>5097519</v>
      </c>
      <c r="D9" s="53">
        <v>2017</v>
      </c>
      <c r="E9" s="2">
        <v>8200</v>
      </c>
      <c r="F9" s="21">
        <v>8200</v>
      </c>
      <c r="G9" s="5"/>
      <c r="H9" s="3"/>
      <c r="I9" s="4"/>
      <c r="J9" s="4"/>
      <c r="K9" s="44">
        <f>E9-G9-J9</f>
        <v>8200</v>
      </c>
      <c r="L9" s="45" t="s">
        <v>33</v>
      </c>
    </row>
    <row r="10" spans="1:12" ht="24.75" customHeight="1">
      <c r="A10" s="38"/>
      <c r="B10" s="39"/>
      <c r="C10" s="54"/>
      <c r="D10" s="53"/>
      <c r="E10" s="2"/>
      <c r="F10" s="21"/>
      <c r="G10" s="5"/>
      <c r="H10" s="3"/>
      <c r="I10" s="4"/>
      <c r="J10" s="4"/>
      <c r="K10" s="44"/>
      <c r="L10" s="15"/>
    </row>
    <row r="11" spans="1:12" ht="21" customHeight="1">
      <c r="A11" s="38"/>
      <c r="B11" s="2"/>
      <c r="C11" s="54"/>
      <c r="D11" s="53"/>
      <c r="E11" s="2"/>
      <c r="F11" s="21"/>
      <c r="G11" s="5"/>
      <c r="H11" s="3"/>
      <c r="I11" s="4"/>
      <c r="J11" s="4"/>
      <c r="K11" s="44"/>
      <c r="L11" s="15"/>
    </row>
    <row r="12" spans="1:12" s="20" customFormat="1" ht="21" customHeight="1">
      <c r="A12" s="210" t="s">
        <v>25</v>
      </c>
      <c r="B12" s="211"/>
      <c r="C12" s="211"/>
      <c r="D12" s="212"/>
      <c r="E12" s="28">
        <f>SUM(E5:E11)</f>
        <v>58539.090000000004</v>
      </c>
      <c r="F12" s="28">
        <f>SUM(F5:F11)</f>
        <v>44647.590000000004</v>
      </c>
      <c r="G12" s="28">
        <f>SUM(G5:G11)</f>
        <v>0</v>
      </c>
      <c r="H12" s="29"/>
      <c r="I12" s="28"/>
      <c r="J12" s="28">
        <f>SUM(J5:J11)</f>
        <v>0</v>
      </c>
      <c r="K12" s="28">
        <f>SUM(K5:K11)</f>
        <v>58539.090000000004</v>
      </c>
      <c r="L12" s="30"/>
    </row>
    <row r="13" spans="1:12" ht="30.75" customHeight="1">
      <c r="A13" s="217" t="s">
        <v>28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</row>
    <row r="14" spans="1:12" ht="47.25" customHeight="1">
      <c r="A14" s="46" t="s">
        <v>1</v>
      </c>
      <c r="B14" s="46" t="s">
        <v>2</v>
      </c>
      <c r="C14" s="52" t="s">
        <v>3</v>
      </c>
      <c r="D14" s="46" t="s">
        <v>4</v>
      </c>
      <c r="E14" s="46" t="s">
        <v>5</v>
      </c>
      <c r="F14" s="37" t="s">
        <v>31</v>
      </c>
      <c r="G14" s="47" t="s">
        <v>6</v>
      </c>
      <c r="H14" s="48" t="s">
        <v>7</v>
      </c>
      <c r="I14" s="48" t="s">
        <v>8</v>
      </c>
      <c r="J14" s="58" t="s">
        <v>9</v>
      </c>
      <c r="K14" s="49" t="s">
        <v>10</v>
      </c>
      <c r="L14" s="35" t="s">
        <v>18</v>
      </c>
    </row>
    <row r="15" spans="1:12" ht="21" customHeight="1">
      <c r="A15" s="38"/>
      <c r="B15" s="39" t="s">
        <v>141</v>
      </c>
      <c r="C15" s="53">
        <v>5078717</v>
      </c>
      <c r="D15" s="53">
        <v>2015</v>
      </c>
      <c r="E15" s="39">
        <v>9753.32</v>
      </c>
      <c r="F15" s="21">
        <v>9753.32</v>
      </c>
      <c r="G15" s="41"/>
      <c r="H15" s="42"/>
      <c r="I15" s="43"/>
      <c r="J15" s="43"/>
      <c r="K15" s="44">
        <f>E15-G15-J15</f>
        <v>9753.32</v>
      </c>
      <c r="L15" s="45" t="s">
        <v>33</v>
      </c>
    </row>
    <row r="16" spans="1:12" ht="21" customHeight="1">
      <c r="A16" s="1"/>
      <c r="B16" s="39" t="s">
        <v>141</v>
      </c>
      <c r="C16" s="54">
        <v>5086856</v>
      </c>
      <c r="D16" s="53">
        <v>2015</v>
      </c>
      <c r="E16" s="2">
        <v>12000</v>
      </c>
      <c r="F16" s="21">
        <v>12000</v>
      </c>
      <c r="G16" s="5"/>
      <c r="H16" s="3"/>
      <c r="I16" s="4"/>
      <c r="J16" s="4"/>
      <c r="K16" s="44">
        <f aca="true" t="shared" si="0" ref="K16:K22">E16-G16-J16</f>
        <v>12000</v>
      </c>
      <c r="L16" s="45" t="s">
        <v>33</v>
      </c>
    </row>
    <row r="17" spans="1:12" ht="30" customHeight="1">
      <c r="A17" s="1"/>
      <c r="B17" s="2" t="s">
        <v>141</v>
      </c>
      <c r="C17" s="54">
        <v>5086857</v>
      </c>
      <c r="D17" s="53">
        <v>2015</v>
      </c>
      <c r="E17" s="2">
        <v>6383.28</v>
      </c>
      <c r="F17" s="21">
        <v>6383.28</v>
      </c>
      <c r="G17" s="5"/>
      <c r="H17" s="3"/>
      <c r="I17" s="4"/>
      <c r="J17" s="4"/>
      <c r="K17" s="44">
        <f t="shared" si="0"/>
        <v>6383.28</v>
      </c>
      <c r="L17" s="45" t="s">
        <v>33</v>
      </c>
    </row>
    <row r="18" spans="1:12" ht="27.75" customHeight="1">
      <c r="A18" s="38"/>
      <c r="B18" s="39" t="s">
        <v>141</v>
      </c>
      <c r="C18" s="53">
        <v>5104953</v>
      </c>
      <c r="D18" s="53">
        <v>2017</v>
      </c>
      <c r="E18" s="39">
        <v>9059.06</v>
      </c>
      <c r="F18" s="21"/>
      <c r="G18" s="41"/>
      <c r="H18" s="42"/>
      <c r="I18" s="43"/>
      <c r="J18" s="43"/>
      <c r="K18" s="44">
        <f t="shared" si="0"/>
        <v>9059.06</v>
      </c>
      <c r="L18" s="45" t="s">
        <v>149</v>
      </c>
    </row>
    <row r="19" spans="1:12" ht="29.25" customHeight="1">
      <c r="A19" s="1"/>
      <c r="B19" s="39" t="s">
        <v>141</v>
      </c>
      <c r="C19" s="54">
        <v>5088090</v>
      </c>
      <c r="D19" s="53">
        <v>2016</v>
      </c>
      <c r="E19" s="2">
        <v>0.93</v>
      </c>
      <c r="F19" s="21"/>
      <c r="G19" s="5"/>
      <c r="H19" s="3"/>
      <c r="I19" s="4"/>
      <c r="J19" s="4"/>
      <c r="K19" s="44">
        <f t="shared" si="0"/>
        <v>0.93</v>
      </c>
      <c r="L19" s="45" t="s">
        <v>149</v>
      </c>
    </row>
    <row r="20" spans="1:12" ht="30" customHeight="1">
      <c r="A20" s="1"/>
      <c r="B20" s="39" t="s">
        <v>141</v>
      </c>
      <c r="C20" s="54">
        <v>5088091</v>
      </c>
      <c r="D20" s="53">
        <v>2016</v>
      </c>
      <c r="E20" s="2">
        <v>20381.46</v>
      </c>
      <c r="F20" s="21">
        <v>20381.46</v>
      </c>
      <c r="G20" s="5"/>
      <c r="H20" s="3"/>
      <c r="I20" s="4"/>
      <c r="J20" s="4"/>
      <c r="K20" s="44">
        <f t="shared" si="0"/>
        <v>20381.46</v>
      </c>
      <c r="L20" s="45" t="s">
        <v>33</v>
      </c>
    </row>
    <row r="21" spans="1:12" ht="21" customHeight="1">
      <c r="A21" s="38"/>
      <c r="B21" s="39" t="s">
        <v>141</v>
      </c>
      <c r="C21" s="54">
        <v>5096475</v>
      </c>
      <c r="D21" s="53">
        <v>2016</v>
      </c>
      <c r="E21" s="2">
        <v>8368.08</v>
      </c>
      <c r="F21" s="21">
        <v>8368.08</v>
      </c>
      <c r="G21" s="5"/>
      <c r="H21" s="3"/>
      <c r="I21" s="4"/>
      <c r="J21" s="4"/>
      <c r="K21" s="44">
        <f t="shared" si="0"/>
        <v>8368.08</v>
      </c>
      <c r="L21" s="45" t="s">
        <v>33</v>
      </c>
    </row>
    <row r="22" spans="1:12" ht="21" customHeight="1">
      <c r="A22" s="1"/>
      <c r="B22" s="39" t="s">
        <v>141</v>
      </c>
      <c r="C22" s="54">
        <v>5097518</v>
      </c>
      <c r="D22" s="53">
        <v>2017</v>
      </c>
      <c r="E22" s="2">
        <v>10762.34</v>
      </c>
      <c r="F22" s="21">
        <v>10762.34</v>
      </c>
      <c r="G22" s="5"/>
      <c r="H22" s="3"/>
      <c r="I22" s="4"/>
      <c r="J22" s="4"/>
      <c r="K22" s="44">
        <f t="shared" si="0"/>
        <v>10762.34</v>
      </c>
      <c r="L22" s="45" t="s">
        <v>33</v>
      </c>
    </row>
    <row r="23" spans="1:12" ht="30" customHeight="1">
      <c r="A23" s="1"/>
      <c r="B23" s="2"/>
      <c r="C23" s="54"/>
      <c r="D23" s="53"/>
      <c r="E23" s="2"/>
      <c r="F23" s="21"/>
      <c r="G23" s="5"/>
      <c r="H23" s="3"/>
      <c r="I23" s="4"/>
      <c r="J23" s="4"/>
      <c r="K23" s="44"/>
      <c r="L23" s="15"/>
    </row>
    <row r="24" spans="1:12" ht="21" customHeight="1">
      <c r="A24" s="38"/>
      <c r="B24" s="39"/>
      <c r="C24" s="53"/>
      <c r="D24" s="53"/>
      <c r="E24" s="39"/>
      <c r="F24" s="40"/>
      <c r="G24" s="41"/>
      <c r="H24" s="42"/>
      <c r="I24" s="43"/>
      <c r="J24" s="43"/>
      <c r="K24" s="44"/>
      <c r="L24" s="45"/>
    </row>
    <row r="25" spans="1:12" ht="21" customHeight="1">
      <c r="A25" s="1"/>
      <c r="B25" s="39"/>
      <c r="C25" s="54"/>
      <c r="D25" s="53"/>
      <c r="E25" s="2"/>
      <c r="F25" s="21"/>
      <c r="G25" s="5"/>
      <c r="H25" s="3"/>
      <c r="I25" s="4"/>
      <c r="J25" s="4"/>
      <c r="K25" s="44"/>
      <c r="L25" s="15"/>
    </row>
    <row r="26" spans="1:12" ht="30" customHeight="1">
      <c r="A26" s="1"/>
      <c r="B26" s="2"/>
      <c r="C26" s="54"/>
      <c r="D26" s="53"/>
      <c r="E26" s="2"/>
      <c r="F26" s="21"/>
      <c r="G26" s="5"/>
      <c r="H26" s="3"/>
      <c r="I26" s="4"/>
      <c r="J26" s="4"/>
      <c r="K26" s="44"/>
      <c r="L26" s="15"/>
    </row>
    <row r="27" spans="1:12" s="20" customFormat="1" ht="25.5" customHeight="1">
      <c r="A27" s="210" t="s">
        <v>25</v>
      </c>
      <c r="B27" s="211"/>
      <c r="C27" s="211"/>
      <c r="D27" s="212"/>
      <c r="E27" s="31">
        <f>SUM(E15:E26)</f>
        <v>76708.46999999999</v>
      </c>
      <c r="F27" s="31">
        <f>SUM(F15:F26)</f>
        <v>67648.48</v>
      </c>
      <c r="G27" s="31">
        <f>SUM(G15:G26)</f>
        <v>0</v>
      </c>
      <c r="H27" s="32"/>
      <c r="I27" s="32"/>
      <c r="J27" s="31">
        <f>SUM(J15:J26)</f>
        <v>0</v>
      </c>
      <c r="K27" s="31">
        <f>SUM(K15:K26)</f>
        <v>76708.46999999999</v>
      </c>
      <c r="L27" s="30"/>
    </row>
    <row r="28" spans="1:12" s="20" customFormat="1" ht="33" customHeight="1">
      <c r="A28" s="213" t="s">
        <v>26</v>
      </c>
      <c r="B28" s="214"/>
      <c r="C28" s="214"/>
      <c r="D28" s="215"/>
      <c r="E28" s="17">
        <f>E12+E27</f>
        <v>135247.56</v>
      </c>
      <c r="F28" s="17">
        <f>F12+F27</f>
        <v>112296.07</v>
      </c>
      <c r="G28" s="18">
        <f>G12+G27</f>
        <v>0</v>
      </c>
      <c r="H28" s="16"/>
      <c r="I28" s="16"/>
      <c r="J28" s="17">
        <f>J12+J27</f>
        <v>0</v>
      </c>
      <c r="K28" s="17">
        <f>K12+K27</f>
        <v>135247.56</v>
      </c>
      <c r="L28" s="19"/>
    </row>
    <row r="29" spans="9:11" ht="26.25" customHeight="1">
      <c r="I29" s="60"/>
      <c r="K29" s="60"/>
    </row>
    <row r="30" spans="1:11" ht="18.75" customHeight="1">
      <c r="A30" s="27" t="s">
        <v>19</v>
      </c>
      <c r="B30" t="s">
        <v>33</v>
      </c>
      <c r="K30" s="60"/>
    </row>
    <row r="31" spans="1:3" ht="14.25" customHeight="1">
      <c r="A31" s="20"/>
      <c r="B31" s="20" t="s">
        <v>124</v>
      </c>
      <c r="C31" s="55"/>
    </row>
    <row r="32" ht="15.75" customHeight="1">
      <c r="B32" t="s">
        <v>34</v>
      </c>
    </row>
  </sheetData>
  <sheetProtection selectLockedCells="1" selectUnlockedCells="1"/>
  <mergeCells count="7">
    <mergeCell ref="K1:L1"/>
    <mergeCell ref="A27:D27"/>
    <mergeCell ref="A28:D28"/>
    <mergeCell ref="A2:L2"/>
    <mergeCell ref="A13:L13"/>
    <mergeCell ref="A3:L3"/>
    <mergeCell ref="A12:D12"/>
  </mergeCells>
  <printOptions/>
  <pageMargins left="0.18" right="0.17" top="0.4798611111111111" bottom="0.6402777777777777" header="0.5118055555555555" footer="0.511805555555555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85">
      <selection activeCell="E47" sqref="E47"/>
    </sheetView>
  </sheetViews>
  <sheetFormatPr defaultColWidth="9.140625" defaultRowHeight="47.25" customHeight="1"/>
  <cols>
    <col min="1" max="1" width="5.421875" style="0" customWidth="1"/>
    <col min="2" max="2" width="8.7109375" style="56" customWidth="1"/>
    <col min="3" max="3" width="12.8515625" style="56" customWidth="1"/>
    <col min="4" max="4" width="11.28125" style="56" customWidth="1"/>
    <col min="5" max="5" width="14.421875" style="0" customWidth="1"/>
    <col min="6" max="6" width="15.28125" style="25" customWidth="1"/>
    <col min="7" max="7" width="14.57421875" style="0" customWidth="1"/>
    <col min="8" max="8" width="12.421875" style="0" customWidth="1"/>
    <col min="9" max="9" width="12.7109375" style="0" customWidth="1"/>
    <col min="10" max="10" width="10.00390625" style="0" customWidth="1"/>
    <col min="11" max="11" width="13.57421875" style="0" customWidth="1"/>
    <col min="12" max="12" width="11.28125" style="198" customWidth="1"/>
    <col min="13" max="13" width="15.7109375" style="206" bestFit="1" customWidth="1"/>
  </cols>
  <sheetData>
    <row r="1" spans="1:13" ht="48.75" customHeight="1">
      <c r="A1" s="22"/>
      <c r="B1" s="51"/>
      <c r="C1" s="51"/>
      <c r="D1" s="51"/>
      <c r="E1" s="22"/>
      <c r="F1" s="23"/>
      <c r="G1" s="22"/>
      <c r="H1" s="22"/>
      <c r="I1" s="22"/>
      <c r="J1" s="22"/>
      <c r="K1" s="224" t="s">
        <v>11</v>
      </c>
      <c r="L1" s="224"/>
      <c r="M1" s="224"/>
    </row>
    <row r="2" spans="1:13" ht="33.75" customHeight="1">
      <c r="A2" s="225" t="s">
        <v>17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3" ht="33.75" customHeight="1">
      <c r="A3" s="220" t="s">
        <v>29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M3" s="200"/>
    </row>
    <row r="4" spans="1:15" s="13" customFormat="1" ht="53.25" customHeight="1">
      <c r="A4" s="33" t="s">
        <v>1</v>
      </c>
      <c r="B4" s="61" t="s">
        <v>2</v>
      </c>
      <c r="C4" s="61" t="s">
        <v>12</v>
      </c>
      <c r="D4" s="61" t="s">
        <v>13</v>
      </c>
      <c r="E4" s="33" t="s">
        <v>14</v>
      </c>
      <c r="F4" s="37" t="s">
        <v>32</v>
      </c>
      <c r="G4" s="34" t="s">
        <v>6</v>
      </c>
      <c r="H4" s="35" t="s">
        <v>7</v>
      </c>
      <c r="I4" s="35" t="s">
        <v>8</v>
      </c>
      <c r="J4" s="35" t="s">
        <v>9</v>
      </c>
      <c r="K4" s="36" t="s">
        <v>15</v>
      </c>
      <c r="L4" s="194" t="s">
        <v>22</v>
      </c>
      <c r="M4" s="201" t="s">
        <v>151</v>
      </c>
      <c r="O4" s="13" t="s">
        <v>125</v>
      </c>
    </row>
    <row r="5" spans="1:13" ht="33" customHeight="1">
      <c r="A5" s="6"/>
      <c r="B5" s="62">
        <v>105</v>
      </c>
      <c r="C5" s="62">
        <v>434084</v>
      </c>
      <c r="D5" s="62">
        <v>2017</v>
      </c>
      <c r="E5" s="7">
        <v>466.47</v>
      </c>
      <c r="F5" s="24">
        <v>466.47</v>
      </c>
      <c r="G5" s="8"/>
      <c r="H5" s="9"/>
      <c r="I5" s="10"/>
      <c r="J5" s="9"/>
      <c r="K5" s="11">
        <f>E5-G5-J5</f>
        <v>466.47</v>
      </c>
      <c r="L5" s="195"/>
      <c r="M5" s="202" t="s">
        <v>145</v>
      </c>
    </row>
    <row r="6" spans="1:13" ht="33" customHeight="1">
      <c r="A6" s="6"/>
      <c r="B6" s="62">
        <v>105</v>
      </c>
      <c r="C6" s="62">
        <v>434168</v>
      </c>
      <c r="D6" s="62">
        <v>2017</v>
      </c>
      <c r="E6" s="7">
        <v>1570</v>
      </c>
      <c r="F6" s="24">
        <v>1570</v>
      </c>
      <c r="G6" s="8"/>
      <c r="H6" s="9"/>
      <c r="I6" s="10"/>
      <c r="J6" s="9"/>
      <c r="K6" s="11">
        <f aca="true" t="shared" si="0" ref="K6:K65">E6-G6-J6</f>
        <v>1570</v>
      </c>
      <c r="L6" s="195"/>
      <c r="M6" s="202" t="s">
        <v>145</v>
      </c>
    </row>
    <row r="7" spans="1:13" ht="42" customHeight="1">
      <c r="A7" s="6"/>
      <c r="B7" s="62">
        <v>110</v>
      </c>
      <c r="C7" s="62">
        <v>420610</v>
      </c>
      <c r="D7" s="62">
        <v>2017</v>
      </c>
      <c r="E7" s="7">
        <v>4011.35</v>
      </c>
      <c r="F7" s="24">
        <v>1797.26</v>
      </c>
      <c r="G7" s="8"/>
      <c r="H7" s="9"/>
      <c r="I7" s="10"/>
      <c r="J7" s="9"/>
      <c r="K7" s="11">
        <f t="shared" si="0"/>
        <v>4011.35</v>
      </c>
      <c r="L7" s="195"/>
      <c r="M7" s="202" t="s">
        <v>150</v>
      </c>
    </row>
    <row r="8" spans="1:13" ht="33" customHeight="1">
      <c r="A8" s="6"/>
      <c r="B8" s="62">
        <v>160</v>
      </c>
      <c r="C8" s="62">
        <v>422333</v>
      </c>
      <c r="D8" s="62">
        <v>2017</v>
      </c>
      <c r="E8" s="7">
        <v>3480.75</v>
      </c>
      <c r="F8" s="24">
        <v>3480.75</v>
      </c>
      <c r="G8" s="8"/>
      <c r="H8" s="9"/>
      <c r="I8" s="10"/>
      <c r="J8" s="9"/>
      <c r="K8" s="11">
        <f t="shared" si="0"/>
        <v>3480.75</v>
      </c>
      <c r="L8" s="195"/>
      <c r="M8" s="202" t="s">
        <v>145</v>
      </c>
    </row>
    <row r="9" spans="1:13" ht="33" customHeight="1">
      <c r="A9" s="6"/>
      <c r="B9" s="62">
        <v>160</v>
      </c>
      <c r="C9" s="62">
        <v>423254</v>
      </c>
      <c r="D9" s="62">
        <v>2017</v>
      </c>
      <c r="E9" s="7">
        <v>1820</v>
      </c>
      <c r="F9" s="24">
        <v>1820</v>
      </c>
      <c r="G9" s="8"/>
      <c r="H9" s="9"/>
      <c r="I9" s="10"/>
      <c r="J9" s="9"/>
      <c r="K9" s="11">
        <f t="shared" si="0"/>
        <v>1820</v>
      </c>
      <c r="L9" s="195"/>
      <c r="M9" s="202" t="s">
        <v>145</v>
      </c>
    </row>
    <row r="10" spans="1:13" ht="33" customHeight="1">
      <c r="A10" s="6"/>
      <c r="B10" s="62">
        <v>120</v>
      </c>
      <c r="C10" s="62">
        <v>425742</v>
      </c>
      <c r="D10" s="62">
        <v>2017</v>
      </c>
      <c r="E10" s="7">
        <v>530.4</v>
      </c>
      <c r="F10" s="24"/>
      <c r="G10" s="8"/>
      <c r="H10" s="9"/>
      <c r="I10" s="10"/>
      <c r="J10" s="9"/>
      <c r="K10" s="11">
        <f t="shared" si="0"/>
        <v>530.4</v>
      </c>
      <c r="L10" s="195"/>
      <c r="M10" s="202" t="s">
        <v>152</v>
      </c>
    </row>
    <row r="11" spans="1:13" ht="48" customHeight="1">
      <c r="A11" s="6"/>
      <c r="B11" s="62">
        <v>155</v>
      </c>
      <c r="C11" s="62">
        <v>425746</v>
      </c>
      <c r="D11" s="62">
        <v>2017</v>
      </c>
      <c r="E11" s="7">
        <v>1419.6</v>
      </c>
      <c r="F11" s="24"/>
      <c r="G11" s="8"/>
      <c r="H11" s="9"/>
      <c r="I11" s="10"/>
      <c r="J11" s="9"/>
      <c r="K11" s="11">
        <f t="shared" si="0"/>
        <v>1419.6</v>
      </c>
      <c r="L11" s="195"/>
      <c r="M11" s="202" t="s">
        <v>152</v>
      </c>
    </row>
    <row r="12" spans="1:13" ht="33" customHeight="1">
      <c r="A12" s="6"/>
      <c r="B12" s="62">
        <v>155</v>
      </c>
      <c r="C12" s="62">
        <v>425749</v>
      </c>
      <c r="D12" s="62">
        <v>2017</v>
      </c>
      <c r="E12" s="7">
        <v>1486.45</v>
      </c>
      <c r="F12" s="24"/>
      <c r="G12" s="8"/>
      <c r="H12" s="9"/>
      <c r="I12" s="10"/>
      <c r="J12" s="9"/>
      <c r="K12" s="11">
        <f t="shared" si="0"/>
        <v>1486.45</v>
      </c>
      <c r="L12" s="195"/>
      <c r="M12" s="202" t="s">
        <v>152</v>
      </c>
    </row>
    <row r="13" spans="1:13" ht="33" customHeight="1">
      <c r="A13" s="6"/>
      <c r="B13" s="62">
        <v>110</v>
      </c>
      <c r="C13" s="62">
        <v>426095</v>
      </c>
      <c r="D13" s="62">
        <v>2017</v>
      </c>
      <c r="E13" s="7">
        <v>1776</v>
      </c>
      <c r="F13" s="24"/>
      <c r="G13" s="8"/>
      <c r="H13" s="9"/>
      <c r="I13" s="10"/>
      <c r="J13" s="9"/>
      <c r="K13" s="11">
        <f t="shared" si="0"/>
        <v>1776</v>
      </c>
      <c r="L13" s="195"/>
      <c r="M13" s="202" t="s">
        <v>152</v>
      </c>
    </row>
    <row r="14" spans="1:13" ht="33" customHeight="1">
      <c r="A14" s="6"/>
      <c r="B14" s="62">
        <v>110</v>
      </c>
      <c r="C14" s="62">
        <v>426478</v>
      </c>
      <c r="D14" s="62">
        <v>2017</v>
      </c>
      <c r="E14" s="7">
        <v>130.98</v>
      </c>
      <c r="F14" s="24">
        <v>130.98</v>
      </c>
      <c r="G14" s="8"/>
      <c r="H14" s="9"/>
      <c r="I14" s="10"/>
      <c r="J14" s="9"/>
      <c r="K14" s="11">
        <f t="shared" si="0"/>
        <v>130.98</v>
      </c>
      <c r="L14" s="195"/>
      <c r="M14" s="202" t="s">
        <v>145</v>
      </c>
    </row>
    <row r="15" spans="1:13" ht="33" customHeight="1">
      <c r="A15" s="6"/>
      <c r="B15" s="62">
        <v>110</v>
      </c>
      <c r="C15" s="62">
        <v>426481</v>
      </c>
      <c r="D15" s="62">
        <v>2017</v>
      </c>
      <c r="E15" s="7">
        <v>1476.2</v>
      </c>
      <c r="F15" s="24">
        <v>1476.2</v>
      </c>
      <c r="G15" s="8"/>
      <c r="H15" s="9"/>
      <c r="I15" s="10"/>
      <c r="J15" s="9"/>
      <c r="K15" s="11">
        <f t="shared" si="0"/>
        <v>1476.2</v>
      </c>
      <c r="L15" s="195"/>
      <c r="M15" s="202" t="s">
        <v>145</v>
      </c>
    </row>
    <row r="16" spans="1:13" ht="33" customHeight="1">
      <c r="A16" s="6"/>
      <c r="B16" s="62">
        <v>160</v>
      </c>
      <c r="C16" s="62">
        <v>427444</v>
      </c>
      <c r="D16" s="62">
        <v>2017</v>
      </c>
      <c r="E16" s="7">
        <v>3445</v>
      </c>
      <c r="F16" s="24">
        <v>3445</v>
      </c>
      <c r="G16" s="8"/>
      <c r="H16" s="9"/>
      <c r="I16" s="10"/>
      <c r="J16" s="9"/>
      <c r="K16" s="11">
        <f t="shared" si="0"/>
        <v>3445</v>
      </c>
      <c r="L16" s="195"/>
      <c r="M16" s="202" t="s">
        <v>145</v>
      </c>
    </row>
    <row r="17" spans="1:13" ht="33" customHeight="1">
      <c r="A17" s="6"/>
      <c r="B17" s="62">
        <v>110</v>
      </c>
      <c r="C17" s="62">
        <v>430715</v>
      </c>
      <c r="D17" s="62">
        <v>2017</v>
      </c>
      <c r="E17" s="7">
        <v>1896.44</v>
      </c>
      <c r="F17" s="24">
        <v>1896.44</v>
      </c>
      <c r="G17" s="8"/>
      <c r="H17" s="9"/>
      <c r="I17" s="10"/>
      <c r="J17" s="9"/>
      <c r="K17" s="11">
        <f t="shared" si="0"/>
        <v>1896.44</v>
      </c>
      <c r="L17" s="195"/>
      <c r="M17" s="202" t="s">
        <v>145</v>
      </c>
    </row>
    <row r="18" spans="1:13" ht="33" customHeight="1">
      <c r="A18" s="6"/>
      <c r="B18" s="62">
        <v>110</v>
      </c>
      <c r="C18" s="62">
        <v>430716</v>
      </c>
      <c r="D18" s="62">
        <v>2017</v>
      </c>
      <c r="E18" s="7">
        <v>425.57</v>
      </c>
      <c r="F18" s="24">
        <v>425.57</v>
      </c>
      <c r="G18" s="8"/>
      <c r="H18" s="9"/>
      <c r="I18" s="10"/>
      <c r="J18" s="9"/>
      <c r="K18" s="11">
        <f t="shared" si="0"/>
        <v>425.57</v>
      </c>
      <c r="L18" s="195"/>
      <c r="M18" s="202" t="s">
        <v>145</v>
      </c>
    </row>
    <row r="19" spans="1:13" ht="33" customHeight="1">
      <c r="A19" s="6"/>
      <c r="B19" s="62">
        <v>110</v>
      </c>
      <c r="C19" s="62">
        <v>430922</v>
      </c>
      <c r="D19" s="62">
        <v>2017</v>
      </c>
      <c r="E19" s="7">
        <v>113.41</v>
      </c>
      <c r="F19" s="24">
        <v>113.41</v>
      </c>
      <c r="G19" s="8"/>
      <c r="H19" s="9"/>
      <c r="I19" s="10"/>
      <c r="J19" s="9"/>
      <c r="K19" s="11">
        <f t="shared" si="0"/>
        <v>113.41</v>
      </c>
      <c r="L19" s="195"/>
      <c r="M19" s="202" t="s">
        <v>145</v>
      </c>
    </row>
    <row r="20" spans="1:13" ht="33" customHeight="1">
      <c r="A20" s="6"/>
      <c r="B20" s="62">
        <v>110</v>
      </c>
      <c r="C20" s="62">
        <v>430923</v>
      </c>
      <c r="D20" s="62">
        <v>2017</v>
      </c>
      <c r="E20" s="7">
        <v>844</v>
      </c>
      <c r="F20" s="24">
        <v>844</v>
      </c>
      <c r="G20" s="8"/>
      <c r="H20" s="9"/>
      <c r="I20" s="10"/>
      <c r="J20" s="9"/>
      <c r="K20" s="11">
        <f t="shared" si="0"/>
        <v>844</v>
      </c>
      <c r="L20" s="195"/>
      <c r="M20" s="202" t="s">
        <v>145</v>
      </c>
    </row>
    <row r="21" spans="1:13" ht="33" customHeight="1">
      <c r="A21" s="6"/>
      <c r="B21" s="62">
        <v>110</v>
      </c>
      <c r="C21" s="62">
        <v>430924</v>
      </c>
      <c r="D21" s="62">
        <v>2017</v>
      </c>
      <c r="E21" s="7">
        <v>52.5</v>
      </c>
      <c r="F21" s="24">
        <v>52.5</v>
      </c>
      <c r="G21" s="8"/>
      <c r="H21" s="9"/>
      <c r="I21" s="10"/>
      <c r="J21" s="9"/>
      <c r="K21" s="11">
        <f t="shared" si="0"/>
        <v>52.5</v>
      </c>
      <c r="L21" s="195"/>
      <c r="M21" s="202" t="s">
        <v>145</v>
      </c>
    </row>
    <row r="22" spans="1:13" ht="33" customHeight="1">
      <c r="A22" s="6"/>
      <c r="B22" s="62">
        <v>110</v>
      </c>
      <c r="C22" s="62">
        <v>430929</v>
      </c>
      <c r="D22" s="62">
        <v>2017</v>
      </c>
      <c r="E22" s="7">
        <v>2192.63</v>
      </c>
      <c r="F22" s="24">
        <v>2192.63</v>
      </c>
      <c r="G22" s="8"/>
      <c r="H22" s="9"/>
      <c r="I22" s="10"/>
      <c r="J22" s="9"/>
      <c r="K22" s="11">
        <f t="shared" si="0"/>
        <v>2192.63</v>
      </c>
      <c r="L22" s="195"/>
      <c r="M22" s="202" t="s">
        <v>145</v>
      </c>
    </row>
    <row r="23" spans="1:13" ht="48" customHeight="1">
      <c r="A23" s="6"/>
      <c r="B23" s="62">
        <v>110</v>
      </c>
      <c r="C23" s="62">
        <v>430931</v>
      </c>
      <c r="D23" s="62">
        <v>2017</v>
      </c>
      <c r="E23" s="7">
        <v>3466.1</v>
      </c>
      <c r="F23" s="24">
        <v>2937.98</v>
      </c>
      <c r="G23" s="8">
        <v>528.12</v>
      </c>
      <c r="H23" s="9"/>
      <c r="I23" s="10"/>
      <c r="J23" s="9"/>
      <c r="K23" s="11">
        <f t="shared" si="0"/>
        <v>2937.98</v>
      </c>
      <c r="L23" s="195" t="s">
        <v>147</v>
      </c>
      <c r="M23" s="202" t="s">
        <v>148</v>
      </c>
    </row>
    <row r="24" spans="1:13" ht="48" customHeight="1">
      <c r="A24" s="6"/>
      <c r="B24" s="62">
        <v>110</v>
      </c>
      <c r="C24" s="62">
        <v>430933</v>
      </c>
      <c r="D24" s="62">
        <v>2017</v>
      </c>
      <c r="E24" s="7">
        <v>3168.96</v>
      </c>
      <c r="F24" s="24">
        <v>3168.96</v>
      </c>
      <c r="G24" s="8"/>
      <c r="H24" s="9"/>
      <c r="I24" s="10"/>
      <c r="J24" s="9"/>
      <c r="K24" s="11">
        <f t="shared" si="0"/>
        <v>3168.96</v>
      </c>
      <c r="L24" s="195"/>
      <c r="M24" s="202" t="s">
        <v>145</v>
      </c>
    </row>
    <row r="25" spans="1:13" ht="49.5" customHeight="1">
      <c r="A25" s="6"/>
      <c r="B25" s="62">
        <v>110</v>
      </c>
      <c r="C25" s="62">
        <v>430935</v>
      </c>
      <c r="D25" s="62">
        <v>2017</v>
      </c>
      <c r="E25" s="7">
        <v>6048.77</v>
      </c>
      <c r="F25" s="24">
        <v>3985.19</v>
      </c>
      <c r="G25" s="8">
        <v>2063.58</v>
      </c>
      <c r="H25" s="9"/>
      <c r="I25" s="10"/>
      <c r="J25" s="9"/>
      <c r="K25" s="11">
        <f t="shared" si="0"/>
        <v>3985.1900000000005</v>
      </c>
      <c r="L25" s="195" t="s">
        <v>147</v>
      </c>
      <c r="M25" s="202" t="s">
        <v>148</v>
      </c>
    </row>
    <row r="26" spans="1:13" ht="40.5" customHeight="1">
      <c r="A26" s="6"/>
      <c r="B26" s="62">
        <v>110</v>
      </c>
      <c r="C26" s="62">
        <v>431218</v>
      </c>
      <c r="D26" s="62">
        <v>2017</v>
      </c>
      <c r="E26" s="7">
        <v>31</v>
      </c>
      <c r="F26" s="24">
        <v>27.59</v>
      </c>
      <c r="G26" s="8">
        <f>E26-F26</f>
        <v>3.41</v>
      </c>
      <c r="H26" s="9"/>
      <c r="I26" s="10"/>
      <c r="J26" s="9"/>
      <c r="K26" s="11">
        <f t="shared" si="0"/>
        <v>27.59</v>
      </c>
      <c r="L26" s="195" t="s">
        <v>147</v>
      </c>
      <c r="M26" s="202" t="s">
        <v>148</v>
      </c>
    </row>
    <row r="27" spans="1:13" ht="41.25" customHeight="1">
      <c r="A27" s="6"/>
      <c r="B27" s="62">
        <v>110</v>
      </c>
      <c r="C27" s="62">
        <v>431219</v>
      </c>
      <c r="D27" s="62">
        <v>2017</v>
      </c>
      <c r="E27" s="7">
        <v>70</v>
      </c>
      <c r="F27" s="24">
        <v>57.77</v>
      </c>
      <c r="G27" s="8">
        <f>E27-F27</f>
        <v>12.229999999999997</v>
      </c>
      <c r="H27" s="9"/>
      <c r="I27" s="10"/>
      <c r="J27" s="9"/>
      <c r="K27" s="11">
        <f t="shared" si="0"/>
        <v>57.77</v>
      </c>
      <c r="L27" s="195" t="s">
        <v>147</v>
      </c>
      <c r="M27" s="202" t="s">
        <v>148</v>
      </c>
    </row>
    <row r="28" spans="1:13" ht="39.75" customHeight="1">
      <c r="A28" s="6"/>
      <c r="B28" s="62">
        <v>110</v>
      </c>
      <c r="C28" s="62">
        <v>431220</v>
      </c>
      <c r="D28" s="62">
        <v>2017</v>
      </c>
      <c r="E28" s="7">
        <v>600</v>
      </c>
      <c r="F28" s="24">
        <v>442.06</v>
      </c>
      <c r="G28" s="8">
        <f>E28-F28</f>
        <v>157.94</v>
      </c>
      <c r="H28" s="9"/>
      <c r="I28" s="10"/>
      <c r="J28" s="9"/>
      <c r="K28" s="11">
        <f t="shared" si="0"/>
        <v>442.06</v>
      </c>
      <c r="L28" s="195" t="s">
        <v>147</v>
      </c>
      <c r="M28" s="202" t="s">
        <v>148</v>
      </c>
    </row>
    <row r="29" spans="1:13" ht="33" customHeight="1">
      <c r="A29" s="6"/>
      <c r="B29" s="62">
        <v>110</v>
      </c>
      <c r="C29" s="62">
        <v>431222</v>
      </c>
      <c r="D29" s="62">
        <v>2017</v>
      </c>
      <c r="E29" s="7">
        <v>204.78</v>
      </c>
      <c r="F29" s="24">
        <v>204.78</v>
      </c>
      <c r="G29" s="8"/>
      <c r="H29" s="9"/>
      <c r="I29" s="10"/>
      <c r="J29" s="9"/>
      <c r="K29" s="11">
        <f t="shared" si="0"/>
        <v>204.78</v>
      </c>
      <c r="L29" s="195"/>
      <c r="M29" s="202" t="s">
        <v>152</v>
      </c>
    </row>
    <row r="30" spans="1:13" ht="45" customHeight="1">
      <c r="A30" s="6"/>
      <c r="B30" s="62">
        <v>110</v>
      </c>
      <c r="C30" s="62">
        <v>431223</v>
      </c>
      <c r="D30" s="62">
        <v>2017</v>
      </c>
      <c r="E30" s="7">
        <v>1800</v>
      </c>
      <c r="F30" s="24">
        <v>1136.52</v>
      </c>
      <c r="G30" s="8">
        <f>E30-F30</f>
        <v>663.48</v>
      </c>
      <c r="H30" s="9"/>
      <c r="I30" s="10"/>
      <c r="J30" s="9"/>
      <c r="K30" s="11">
        <f t="shared" si="0"/>
        <v>1136.52</v>
      </c>
      <c r="L30" s="195" t="s">
        <v>147</v>
      </c>
      <c r="M30" s="202" t="s">
        <v>148</v>
      </c>
    </row>
    <row r="31" spans="1:13" ht="33" customHeight="1">
      <c r="A31" s="6"/>
      <c r="B31" s="62">
        <v>110</v>
      </c>
      <c r="C31" s="62">
        <v>431224</v>
      </c>
      <c r="D31" s="62">
        <v>2017</v>
      </c>
      <c r="E31" s="7">
        <v>198.86</v>
      </c>
      <c r="F31" s="24">
        <v>198.86</v>
      </c>
      <c r="G31" s="8"/>
      <c r="H31" s="9"/>
      <c r="I31" s="10"/>
      <c r="J31" s="9"/>
      <c r="K31" s="11">
        <f t="shared" si="0"/>
        <v>198.86</v>
      </c>
      <c r="L31" s="195"/>
      <c r="M31" s="202" t="s">
        <v>145</v>
      </c>
    </row>
    <row r="32" spans="1:13" ht="33" customHeight="1">
      <c r="A32" s="6"/>
      <c r="B32" s="62">
        <v>110</v>
      </c>
      <c r="C32" s="62">
        <v>431225</v>
      </c>
      <c r="D32" s="62">
        <v>2017</v>
      </c>
      <c r="E32" s="7">
        <v>347.11</v>
      </c>
      <c r="F32" s="24">
        <v>347.11</v>
      </c>
      <c r="G32" s="8"/>
      <c r="H32" s="9"/>
      <c r="I32" s="10"/>
      <c r="J32" s="9"/>
      <c r="K32" s="11">
        <f t="shared" si="0"/>
        <v>347.11</v>
      </c>
      <c r="L32" s="195"/>
      <c r="M32" s="202" t="s">
        <v>145</v>
      </c>
    </row>
    <row r="33" spans="1:13" ht="33" customHeight="1">
      <c r="A33" s="6"/>
      <c r="B33" s="62">
        <v>110</v>
      </c>
      <c r="C33" s="62">
        <v>431226</v>
      </c>
      <c r="D33" s="62">
        <v>2017</v>
      </c>
      <c r="E33" s="7">
        <v>237.53</v>
      </c>
      <c r="F33" s="24">
        <v>237.53</v>
      </c>
      <c r="G33" s="8"/>
      <c r="H33" s="9"/>
      <c r="I33" s="10"/>
      <c r="J33" s="9"/>
      <c r="K33" s="11">
        <f t="shared" si="0"/>
        <v>237.53</v>
      </c>
      <c r="L33" s="195"/>
      <c r="M33" s="202" t="s">
        <v>145</v>
      </c>
    </row>
    <row r="34" spans="1:13" ht="33" customHeight="1">
      <c r="A34" s="6"/>
      <c r="B34" s="62">
        <v>110</v>
      </c>
      <c r="C34" s="62">
        <v>431227</v>
      </c>
      <c r="D34" s="62">
        <v>2017</v>
      </c>
      <c r="E34" s="7">
        <v>237.53</v>
      </c>
      <c r="F34" s="24">
        <v>237.53</v>
      </c>
      <c r="G34" s="8"/>
      <c r="H34" s="9"/>
      <c r="I34" s="10"/>
      <c r="J34" s="9"/>
      <c r="K34" s="11">
        <f t="shared" si="0"/>
        <v>237.53</v>
      </c>
      <c r="L34" s="195"/>
      <c r="M34" s="202" t="s">
        <v>145</v>
      </c>
    </row>
    <row r="35" spans="1:13" ht="33" customHeight="1">
      <c r="A35" s="6"/>
      <c r="B35" s="62">
        <v>110</v>
      </c>
      <c r="C35" s="62">
        <v>431229</v>
      </c>
      <c r="D35" s="62">
        <v>2017</v>
      </c>
      <c r="E35" s="7">
        <v>414.8</v>
      </c>
      <c r="F35" s="24">
        <v>414.8</v>
      </c>
      <c r="G35" s="8"/>
      <c r="H35" s="9"/>
      <c r="I35" s="10"/>
      <c r="J35" s="9"/>
      <c r="K35" s="11">
        <f t="shared" si="0"/>
        <v>414.8</v>
      </c>
      <c r="L35" s="195"/>
      <c r="M35" s="202" t="s">
        <v>145</v>
      </c>
    </row>
    <row r="36" spans="1:13" ht="33" customHeight="1">
      <c r="A36" s="6"/>
      <c r="B36" s="62">
        <v>150</v>
      </c>
      <c r="C36" s="62">
        <v>431231</v>
      </c>
      <c r="D36" s="62">
        <v>2017</v>
      </c>
      <c r="E36" s="7">
        <v>864.25</v>
      </c>
      <c r="F36" s="24">
        <v>864.25</v>
      </c>
      <c r="G36" s="8"/>
      <c r="H36" s="9"/>
      <c r="I36" s="10"/>
      <c r="J36" s="9"/>
      <c r="K36" s="11">
        <f t="shared" si="0"/>
        <v>864.25</v>
      </c>
      <c r="L36" s="195"/>
      <c r="M36" s="202" t="s">
        <v>145</v>
      </c>
    </row>
    <row r="37" spans="1:13" ht="48" customHeight="1">
      <c r="A37" s="6"/>
      <c r="B37" s="62">
        <v>150</v>
      </c>
      <c r="C37" s="62">
        <v>431233</v>
      </c>
      <c r="D37" s="62">
        <v>2017</v>
      </c>
      <c r="E37" s="7">
        <v>1800</v>
      </c>
      <c r="F37" s="24"/>
      <c r="G37" s="8"/>
      <c r="H37" s="9"/>
      <c r="I37" s="10"/>
      <c r="J37" s="9"/>
      <c r="K37" s="11">
        <f t="shared" si="0"/>
        <v>1800</v>
      </c>
      <c r="L37" s="195"/>
      <c r="M37" s="202" t="s">
        <v>152</v>
      </c>
    </row>
    <row r="38" spans="1:13" ht="33" customHeight="1">
      <c r="A38" s="6"/>
      <c r="B38" s="62">
        <v>150</v>
      </c>
      <c r="C38" s="62">
        <v>431234</v>
      </c>
      <c r="D38" s="62">
        <v>2017</v>
      </c>
      <c r="E38" s="7">
        <v>300</v>
      </c>
      <c r="F38" s="24"/>
      <c r="G38" s="8"/>
      <c r="H38" s="9"/>
      <c r="I38" s="10"/>
      <c r="J38" s="9"/>
      <c r="K38" s="11">
        <f t="shared" si="0"/>
        <v>300</v>
      </c>
      <c r="L38" s="195"/>
      <c r="M38" s="202" t="s">
        <v>152</v>
      </c>
    </row>
    <row r="39" spans="1:13" ht="33" customHeight="1">
      <c r="A39" s="6"/>
      <c r="B39" s="62">
        <v>150</v>
      </c>
      <c r="C39" s="62">
        <v>431235</v>
      </c>
      <c r="D39" s="62">
        <v>2017</v>
      </c>
      <c r="E39" s="7">
        <v>250</v>
      </c>
      <c r="F39" s="24"/>
      <c r="G39" s="8"/>
      <c r="H39" s="9"/>
      <c r="I39" s="10"/>
      <c r="J39" s="9"/>
      <c r="K39" s="11">
        <f t="shared" si="0"/>
        <v>250</v>
      </c>
      <c r="L39" s="195"/>
      <c r="M39" s="202" t="s">
        <v>152</v>
      </c>
    </row>
    <row r="40" spans="1:13" ht="33" customHeight="1">
      <c r="A40" s="6"/>
      <c r="B40" s="62">
        <v>115</v>
      </c>
      <c r="C40" s="62">
        <v>431237</v>
      </c>
      <c r="D40" s="62">
        <v>2017</v>
      </c>
      <c r="E40" s="7">
        <v>920</v>
      </c>
      <c r="F40" s="24"/>
      <c r="G40" s="8"/>
      <c r="H40" s="9"/>
      <c r="I40" s="10"/>
      <c r="J40" s="9"/>
      <c r="K40" s="11">
        <f t="shared" si="0"/>
        <v>920</v>
      </c>
      <c r="L40" s="195"/>
      <c r="M40" s="202" t="s">
        <v>152</v>
      </c>
    </row>
    <row r="41" spans="1:13" ht="33" customHeight="1">
      <c r="A41" s="6"/>
      <c r="B41" s="62">
        <v>115</v>
      </c>
      <c r="C41" s="62">
        <v>431239</v>
      </c>
      <c r="D41" s="62">
        <v>2017</v>
      </c>
      <c r="E41" s="7">
        <v>250</v>
      </c>
      <c r="F41" s="24"/>
      <c r="G41" s="8"/>
      <c r="H41" s="9"/>
      <c r="I41" s="10"/>
      <c r="J41" s="9"/>
      <c r="K41" s="11">
        <f t="shared" si="0"/>
        <v>250</v>
      </c>
      <c r="L41" s="195"/>
      <c r="M41" s="202" t="s">
        <v>152</v>
      </c>
    </row>
    <row r="42" spans="1:13" ht="33" customHeight="1">
      <c r="A42" s="6"/>
      <c r="B42" s="62">
        <v>115</v>
      </c>
      <c r="C42" s="62">
        <v>431241</v>
      </c>
      <c r="D42" s="62">
        <v>2017</v>
      </c>
      <c r="E42" s="7">
        <v>450</v>
      </c>
      <c r="F42" s="24"/>
      <c r="G42" s="8"/>
      <c r="H42" s="9"/>
      <c r="I42" s="10"/>
      <c r="J42" s="9"/>
      <c r="K42" s="11">
        <f t="shared" si="0"/>
        <v>450</v>
      </c>
      <c r="L42" s="195"/>
      <c r="M42" s="202" t="s">
        <v>152</v>
      </c>
    </row>
    <row r="43" spans="1:13" ht="33" customHeight="1">
      <c r="A43" s="6"/>
      <c r="B43" s="62">
        <v>155</v>
      </c>
      <c r="C43" s="62">
        <v>431253</v>
      </c>
      <c r="D43" s="62">
        <v>2017</v>
      </c>
      <c r="E43" s="7">
        <v>2000</v>
      </c>
      <c r="F43" s="24">
        <v>2000</v>
      </c>
      <c r="G43" s="8"/>
      <c r="H43" s="9"/>
      <c r="I43" s="10"/>
      <c r="J43" s="9"/>
      <c r="K43" s="11">
        <f t="shared" si="0"/>
        <v>2000</v>
      </c>
      <c r="L43" s="195"/>
      <c r="M43" s="202" t="s">
        <v>145</v>
      </c>
    </row>
    <row r="44" spans="1:13" ht="33" customHeight="1">
      <c r="A44" s="6"/>
      <c r="B44" s="62">
        <v>150</v>
      </c>
      <c r="C44" s="62">
        <v>433149</v>
      </c>
      <c r="D44" s="62">
        <v>2017</v>
      </c>
      <c r="E44" s="7">
        <v>976</v>
      </c>
      <c r="F44" s="24">
        <v>976</v>
      </c>
      <c r="G44" s="8"/>
      <c r="H44" s="9"/>
      <c r="I44" s="10"/>
      <c r="J44" s="9"/>
      <c r="K44" s="11">
        <f t="shared" si="0"/>
        <v>976</v>
      </c>
      <c r="L44" s="195"/>
      <c r="M44" s="202" t="s">
        <v>145</v>
      </c>
    </row>
    <row r="45" spans="1:13" ht="33" customHeight="1">
      <c r="A45" s="6"/>
      <c r="B45" s="62">
        <v>110</v>
      </c>
      <c r="C45" s="62">
        <v>433150</v>
      </c>
      <c r="D45" s="62">
        <v>2017</v>
      </c>
      <c r="E45" s="7">
        <v>823.5</v>
      </c>
      <c r="F45" s="24">
        <v>823.5</v>
      </c>
      <c r="G45" s="8"/>
      <c r="H45" s="9"/>
      <c r="I45" s="10"/>
      <c r="J45" s="9"/>
      <c r="K45" s="11">
        <f t="shared" si="0"/>
        <v>823.5</v>
      </c>
      <c r="L45" s="195"/>
      <c r="M45" s="202" t="s">
        <v>145</v>
      </c>
    </row>
    <row r="46" spans="1:13" ht="33" customHeight="1">
      <c r="A46" s="6"/>
      <c r="B46" s="62">
        <v>110</v>
      </c>
      <c r="C46" s="62">
        <v>433151</v>
      </c>
      <c r="D46" s="62">
        <v>2017</v>
      </c>
      <c r="E46" s="7">
        <v>3757.6</v>
      </c>
      <c r="F46" s="24">
        <v>3757.6</v>
      </c>
      <c r="G46" s="8"/>
      <c r="H46" s="9"/>
      <c r="I46" s="10"/>
      <c r="J46" s="9"/>
      <c r="K46" s="11">
        <f t="shared" si="0"/>
        <v>3757.6</v>
      </c>
      <c r="L46" s="195"/>
      <c r="M46" s="202" t="s">
        <v>145</v>
      </c>
    </row>
    <row r="47" spans="1:13" ht="33" customHeight="1">
      <c r="A47" s="6"/>
      <c r="B47" s="62">
        <v>315</v>
      </c>
      <c r="C47" s="62">
        <v>433637</v>
      </c>
      <c r="D47" s="62">
        <v>2017</v>
      </c>
      <c r="E47" s="7">
        <v>282</v>
      </c>
      <c r="F47" s="24"/>
      <c r="G47" s="8"/>
      <c r="H47" s="9"/>
      <c r="I47" s="10"/>
      <c r="J47" s="9"/>
      <c r="K47" s="11">
        <f t="shared" si="0"/>
        <v>282</v>
      </c>
      <c r="L47" s="195"/>
      <c r="M47" s="202" t="s">
        <v>152</v>
      </c>
    </row>
    <row r="48" spans="1:13" ht="33" customHeight="1">
      <c r="A48" s="6"/>
      <c r="B48" s="62">
        <v>150</v>
      </c>
      <c r="C48" s="62">
        <v>433897</v>
      </c>
      <c r="D48" s="62">
        <v>2017</v>
      </c>
      <c r="E48" s="7">
        <v>2445.11</v>
      </c>
      <c r="F48" s="24">
        <v>2445.11</v>
      </c>
      <c r="G48" s="8"/>
      <c r="H48" s="9"/>
      <c r="I48" s="10"/>
      <c r="J48" s="9"/>
      <c r="K48" s="11">
        <f t="shared" si="0"/>
        <v>2445.11</v>
      </c>
      <c r="L48" s="195"/>
      <c r="M48" s="202" t="s">
        <v>145</v>
      </c>
    </row>
    <row r="49" spans="1:13" ht="33" customHeight="1">
      <c r="A49" s="6"/>
      <c r="B49" s="62">
        <v>110</v>
      </c>
      <c r="C49" s="62">
        <v>433901</v>
      </c>
      <c r="D49" s="62">
        <v>2017</v>
      </c>
      <c r="E49" s="7">
        <v>2094.24</v>
      </c>
      <c r="F49" s="24">
        <v>2094.24</v>
      </c>
      <c r="G49" s="8"/>
      <c r="H49" s="9"/>
      <c r="I49" s="10"/>
      <c r="J49" s="9"/>
      <c r="K49" s="11">
        <f t="shared" si="0"/>
        <v>2094.24</v>
      </c>
      <c r="L49" s="195"/>
      <c r="M49" s="202" t="s">
        <v>145</v>
      </c>
    </row>
    <row r="50" spans="1:13" ht="48" customHeight="1">
      <c r="A50" s="6"/>
      <c r="B50" s="62">
        <v>150</v>
      </c>
      <c r="C50" s="62">
        <v>434169</v>
      </c>
      <c r="D50" s="62">
        <v>2017</v>
      </c>
      <c r="E50" s="7">
        <v>268.4</v>
      </c>
      <c r="F50" s="24">
        <v>268.4</v>
      </c>
      <c r="G50" s="8"/>
      <c r="H50" s="9"/>
      <c r="I50" s="10"/>
      <c r="J50" s="9"/>
      <c r="K50" s="11">
        <f t="shared" si="0"/>
        <v>268.4</v>
      </c>
      <c r="L50" s="195"/>
      <c r="M50" s="202" t="s">
        <v>145</v>
      </c>
    </row>
    <row r="51" spans="1:13" ht="33" customHeight="1">
      <c r="A51" s="6"/>
      <c r="B51" s="62">
        <v>110</v>
      </c>
      <c r="C51" s="62">
        <v>434206</v>
      </c>
      <c r="D51" s="62">
        <v>2017</v>
      </c>
      <c r="E51" s="7">
        <v>253.76</v>
      </c>
      <c r="F51" s="24">
        <v>253.76</v>
      </c>
      <c r="G51" s="8"/>
      <c r="H51" s="9"/>
      <c r="I51" s="10"/>
      <c r="J51" s="9"/>
      <c r="K51" s="11">
        <f t="shared" si="0"/>
        <v>253.76</v>
      </c>
      <c r="L51" s="195"/>
      <c r="M51" s="202" t="s">
        <v>145</v>
      </c>
    </row>
    <row r="52" spans="1:13" ht="33" customHeight="1">
      <c r="A52" s="6"/>
      <c r="B52" s="62">
        <v>155</v>
      </c>
      <c r="C52" s="62">
        <v>434788</v>
      </c>
      <c r="D52" s="62">
        <v>2017</v>
      </c>
      <c r="E52" s="7">
        <v>217</v>
      </c>
      <c r="F52" s="24"/>
      <c r="G52" s="8"/>
      <c r="H52" s="9"/>
      <c r="I52" s="10"/>
      <c r="J52" s="9"/>
      <c r="K52" s="11">
        <f t="shared" si="0"/>
        <v>217</v>
      </c>
      <c r="L52" s="195"/>
      <c r="M52" s="202" t="s">
        <v>146</v>
      </c>
    </row>
    <row r="53" spans="1:13" ht="33" customHeight="1">
      <c r="A53" s="6"/>
      <c r="B53" s="62">
        <v>195</v>
      </c>
      <c r="C53" s="62">
        <v>394283</v>
      </c>
      <c r="D53" s="62">
        <v>2016</v>
      </c>
      <c r="E53" s="7">
        <v>2382.08</v>
      </c>
      <c r="F53" s="24">
        <v>1522.5</v>
      </c>
      <c r="G53" s="8">
        <f aca="true" t="shared" si="1" ref="G53:G58">E53-F53</f>
        <v>859.5799999999999</v>
      </c>
      <c r="H53" s="9"/>
      <c r="I53" s="10"/>
      <c r="J53" s="9"/>
      <c r="K53" s="11">
        <f t="shared" si="0"/>
        <v>1522.5</v>
      </c>
      <c r="L53" s="195" t="s">
        <v>147</v>
      </c>
      <c r="M53" s="202" t="s">
        <v>148</v>
      </c>
    </row>
    <row r="54" spans="1:13" ht="33" customHeight="1">
      <c r="A54" s="6"/>
      <c r="B54" s="62">
        <v>195</v>
      </c>
      <c r="C54" s="62">
        <v>394284</v>
      </c>
      <c r="D54" s="62">
        <v>2016</v>
      </c>
      <c r="E54" s="7">
        <v>1807.09</v>
      </c>
      <c r="F54" s="24">
        <v>1443.75</v>
      </c>
      <c r="G54" s="8">
        <f t="shared" si="1"/>
        <v>363.3399999999999</v>
      </c>
      <c r="H54" s="9"/>
      <c r="I54" s="10"/>
      <c r="J54" s="9"/>
      <c r="K54" s="11">
        <f t="shared" si="0"/>
        <v>1443.75</v>
      </c>
      <c r="L54" s="195" t="s">
        <v>147</v>
      </c>
      <c r="M54" s="202" t="s">
        <v>148</v>
      </c>
    </row>
    <row r="55" spans="1:13" ht="33" customHeight="1">
      <c r="A55" s="6"/>
      <c r="B55" s="62">
        <v>195</v>
      </c>
      <c r="C55" s="62">
        <v>394286</v>
      </c>
      <c r="D55" s="62">
        <v>2016</v>
      </c>
      <c r="E55" s="7">
        <v>1807.09</v>
      </c>
      <c r="F55" s="24">
        <v>1155</v>
      </c>
      <c r="G55" s="8">
        <f t="shared" si="1"/>
        <v>652.0899999999999</v>
      </c>
      <c r="H55" s="9"/>
      <c r="I55" s="10"/>
      <c r="J55" s="9"/>
      <c r="K55" s="11">
        <f t="shared" si="0"/>
        <v>1155</v>
      </c>
      <c r="L55" s="195" t="s">
        <v>147</v>
      </c>
      <c r="M55" s="202" t="s">
        <v>148</v>
      </c>
    </row>
    <row r="56" spans="1:13" ht="33" customHeight="1">
      <c r="A56" s="6"/>
      <c r="B56" s="62">
        <v>195</v>
      </c>
      <c r="C56" s="62">
        <v>394288</v>
      </c>
      <c r="D56" s="62">
        <v>2016</v>
      </c>
      <c r="E56" s="7">
        <v>1807.09</v>
      </c>
      <c r="F56" s="24">
        <v>1443.75</v>
      </c>
      <c r="G56" s="8">
        <f t="shared" si="1"/>
        <v>363.3399999999999</v>
      </c>
      <c r="H56" s="9"/>
      <c r="I56" s="10"/>
      <c r="J56" s="9"/>
      <c r="K56" s="11">
        <f t="shared" si="0"/>
        <v>1443.75</v>
      </c>
      <c r="L56" s="195" t="s">
        <v>147</v>
      </c>
      <c r="M56" s="202" t="s">
        <v>148</v>
      </c>
    </row>
    <row r="57" spans="1:13" ht="33" customHeight="1">
      <c r="A57" s="6"/>
      <c r="B57" s="62">
        <v>195</v>
      </c>
      <c r="C57" s="62">
        <v>394291</v>
      </c>
      <c r="D57" s="62">
        <v>2016</v>
      </c>
      <c r="E57" s="7">
        <v>1232.11</v>
      </c>
      <c r="F57" s="24">
        <v>984.38</v>
      </c>
      <c r="G57" s="8">
        <f t="shared" si="1"/>
        <v>247.7299999999999</v>
      </c>
      <c r="H57" s="9"/>
      <c r="I57" s="10"/>
      <c r="J57" s="9"/>
      <c r="K57" s="11">
        <f t="shared" si="0"/>
        <v>984.38</v>
      </c>
      <c r="L57" s="195" t="s">
        <v>147</v>
      </c>
      <c r="M57" s="202" t="s">
        <v>148</v>
      </c>
    </row>
    <row r="58" spans="1:13" ht="39" customHeight="1">
      <c r="A58" s="6"/>
      <c r="B58" s="62">
        <v>195</v>
      </c>
      <c r="C58" s="62">
        <v>394292</v>
      </c>
      <c r="D58" s="62">
        <v>2016</v>
      </c>
      <c r="E58" s="7">
        <v>1232.11</v>
      </c>
      <c r="F58" s="24">
        <v>984.38</v>
      </c>
      <c r="G58" s="8">
        <f t="shared" si="1"/>
        <v>247.7299999999999</v>
      </c>
      <c r="H58" s="9"/>
      <c r="I58" s="10"/>
      <c r="J58" s="9"/>
      <c r="K58" s="11">
        <f t="shared" si="0"/>
        <v>984.38</v>
      </c>
      <c r="L58" s="195" t="s">
        <v>147</v>
      </c>
      <c r="M58" s="202" t="s">
        <v>148</v>
      </c>
    </row>
    <row r="59" spans="1:13" ht="33" customHeight="1">
      <c r="A59" s="6"/>
      <c r="B59" s="62">
        <v>110</v>
      </c>
      <c r="C59" s="62">
        <v>399460</v>
      </c>
      <c r="D59" s="62">
        <v>2017</v>
      </c>
      <c r="E59" s="7">
        <v>1610</v>
      </c>
      <c r="F59" s="24">
        <v>1610</v>
      </c>
      <c r="G59" s="8"/>
      <c r="H59" s="9"/>
      <c r="I59" s="10"/>
      <c r="J59" s="9"/>
      <c r="K59" s="11">
        <f t="shared" si="0"/>
        <v>1610</v>
      </c>
      <c r="L59" s="195"/>
      <c r="M59" s="202" t="s">
        <v>145</v>
      </c>
    </row>
    <row r="60" spans="1:13" ht="42" customHeight="1">
      <c r="A60" s="6"/>
      <c r="B60" s="62">
        <v>110</v>
      </c>
      <c r="C60" s="62">
        <v>399462</v>
      </c>
      <c r="D60" s="62">
        <v>2017</v>
      </c>
      <c r="E60" s="7">
        <v>1104.2</v>
      </c>
      <c r="F60" s="24">
        <v>512.4</v>
      </c>
      <c r="G60" s="8"/>
      <c r="H60" s="9"/>
      <c r="I60" s="10"/>
      <c r="J60" s="9"/>
      <c r="K60" s="11">
        <f t="shared" si="0"/>
        <v>1104.2</v>
      </c>
      <c r="L60" s="195"/>
      <c r="M60" s="202" t="s">
        <v>150</v>
      </c>
    </row>
    <row r="61" spans="1:13" ht="33" customHeight="1">
      <c r="A61" s="6"/>
      <c r="B61" s="62">
        <v>110</v>
      </c>
      <c r="C61" s="62">
        <v>404124</v>
      </c>
      <c r="D61" s="62">
        <v>2017</v>
      </c>
      <c r="E61" s="7">
        <v>217.12</v>
      </c>
      <c r="F61" s="24">
        <v>217.12</v>
      </c>
      <c r="G61" s="8"/>
      <c r="H61" s="9"/>
      <c r="I61" s="10"/>
      <c r="J61" s="9"/>
      <c r="K61" s="11">
        <f t="shared" si="0"/>
        <v>217.12</v>
      </c>
      <c r="L61" s="195"/>
      <c r="M61" s="202" t="s">
        <v>145</v>
      </c>
    </row>
    <row r="62" spans="1:13" ht="33" customHeight="1">
      <c r="A62" s="6"/>
      <c r="B62" s="62">
        <v>180</v>
      </c>
      <c r="C62" s="62">
        <v>407861</v>
      </c>
      <c r="D62" s="62">
        <v>2017</v>
      </c>
      <c r="E62" s="7">
        <v>763.44</v>
      </c>
      <c r="F62" s="24">
        <v>712.03</v>
      </c>
      <c r="G62" s="8">
        <f>E62-F62</f>
        <v>51.41000000000008</v>
      </c>
      <c r="H62" s="9"/>
      <c r="I62" s="10"/>
      <c r="J62" s="9"/>
      <c r="K62" s="11">
        <f t="shared" si="0"/>
        <v>712.03</v>
      </c>
      <c r="L62" s="195" t="s">
        <v>147</v>
      </c>
      <c r="M62" s="202" t="s">
        <v>148</v>
      </c>
    </row>
    <row r="63" spans="1:13" ht="48" customHeight="1">
      <c r="A63" s="6"/>
      <c r="B63" s="62">
        <v>180</v>
      </c>
      <c r="C63" s="62">
        <v>407862</v>
      </c>
      <c r="D63" s="62">
        <v>2017</v>
      </c>
      <c r="E63" s="7">
        <v>1232.11</v>
      </c>
      <c r="F63" s="24">
        <v>984.38</v>
      </c>
      <c r="G63" s="8">
        <f>E63-F63</f>
        <v>247.7299999999999</v>
      </c>
      <c r="H63" s="9"/>
      <c r="I63" s="10"/>
      <c r="J63" s="9"/>
      <c r="K63" s="11">
        <f t="shared" si="0"/>
        <v>984.38</v>
      </c>
      <c r="L63" s="195" t="s">
        <v>147</v>
      </c>
      <c r="M63" s="202" t="s">
        <v>148</v>
      </c>
    </row>
    <row r="64" spans="1:13" ht="33" customHeight="1">
      <c r="A64" s="6"/>
      <c r="B64" s="62">
        <v>155</v>
      </c>
      <c r="C64" s="62">
        <v>407884</v>
      </c>
      <c r="D64" s="62">
        <v>2017</v>
      </c>
      <c r="E64" s="7">
        <v>325.5</v>
      </c>
      <c r="F64" s="24"/>
      <c r="G64" s="8"/>
      <c r="H64" s="9"/>
      <c r="I64" s="10"/>
      <c r="J64" s="9"/>
      <c r="K64" s="11">
        <f t="shared" si="0"/>
        <v>325.5</v>
      </c>
      <c r="L64" s="195"/>
      <c r="M64" s="202" t="s">
        <v>152</v>
      </c>
    </row>
    <row r="65" spans="1:13" ht="33" customHeight="1">
      <c r="A65" s="6"/>
      <c r="B65" s="62">
        <v>110</v>
      </c>
      <c r="C65" s="62">
        <v>408637</v>
      </c>
      <c r="D65" s="62">
        <v>2017</v>
      </c>
      <c r="E65" s="7">
        <v>122</v>
      </c>
      <c r="F65" s="24"/>
      <c r="G65" s="8"/>
      <c r="H65" s="9"/>
      <c r="I65" s="10"/>
      <c r="J65" s="9"/>
      <c r="K65" s="11">
        <f t="shared" si="0"/>
        <v>122</v>
      </c>
      <c r="L65" s="195"/>
      <c r="M65" s="202" t="s">
        <v>152</v>
      </c>
    </row>
    <row r="66" spans="1:13" ht="33" customHeight="1">
      <c r="A66" s="6"/>
      <c r="B66" s="62"/>
      <c r="C66" s="62"/>
      <c r="D66" s="62"/>
      <c r="E66" s="7"/>
      <c r="F66" s="24"/>
      <c r="G66" s="8"/>
      <c r="H66" s="9"/>
      <c r="I66" s="10"/>
      <c r="J66" s="9"/>
      <c r="K66" s="11"/>
      <c r="L66" s="195"/>
      <c r="M66" s="202"/>
    </row>
    <row r="67" spans="1:13" s="25" customFormat="1" ht="33" customHeight="1">
      <c r="A67" s="210" t="s">
        <v>25</v>
      </c>
      <c r="B67" s="211"/>
      <c r="C67" s="211"/>
      <c r="D67" s="212"/>
      <c r="E67" s="50">
        <f>SUM(E5:E66)</f>
        <v>77556.98999999999</v>
      </c>
      <c r="F67" s="50">
        <f>SUM(F5:F66)</f>
        <v>58160.439999999995</v>
      </c>
      <c r="G67" s="50">
        <f>SUM(G5:G66)</f>
        <v>6461.709999999999</v>
      </c>
      <c r="H67" s="50"/>
      <c r="I67" s="50"/>
      <c r="J67" s="50">
        <f>SUM(J5:J66)</f>
        <v>0</v>
      </c>
      <c r="K67" s="50">
        <f>SUM(K5:K66)</f>
        <v>71095.27999999998</v>
      </c>
      <c r="L67" s="196"/>
      <c r="M67" s="203"/>
    </row>
    <row r="68" spans="1:13" s="25" customFormat="1" ht="33" customHeight="1">
      <c r="A68" s="217" t="s">
        <v>30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9"/>
      <c r="M68" s="204"/>
    </row>
    <row r="69" spans="1:13" s="25" customFormat="1" ht="44.25" customHeight="1">
      <c r="A69" s="33" t="s">
        <v>1</v>
      </c>
      <c r="B69" s="61" t="s">
        <v>2</v>
      </c>
      <c r="C69" s="61" t="s">
        <v>12</v>
      </c>
      <c r="D69" s="61" t="s">
        <v>13</v>
      </c>
      <c r="E69" s="33" t="s">
        <v>14</v>
      </c>
      <c r="F69" s="37" t="s">
        <v>32</v>
      </c>
      <c r="G69" s="34" t="s">
        <v>6</v>
      </c>
      <c r="H69" s="35" t="s">
        <v>7</v>
      </c>
      <c r="I69" s="35" t="s">
        <v>8</v>
      </c>
      <c r="J69" s="35" t="s">
        <v>9</v>
      </c>
      <c r="K69" s="36" t="s">
        <v>15</v>
      </c>
      <c r="L69" s="194" t="s">
        <v>22</v>
      </c>
      <c r="M69" s="201" t="s">
        <v>151</v>
      </c>
    </row>
    <row r="70" spans="1:13" ht="33" customHeight="1">
      <c r="A70" s="6"/>
      <c r="B70" s="62">
        <v>220</v>
      </c>
      <c r="C70" s="62">
        <v>421073</v>
      </c>
      <c r="D70" s="62">
        <v>2017</v>
      </c>
      <c r="E70" s="7">
        <v>11931.11</v>
      </c>
      <c r="F70" s="24">
        <v>11931.11</v>
      </c>
      <c r="G70" s="8"/>
      <c r="H70" s="9"/>
      <c r="I70" s="10"/>
      <c r="J70" s="9"/>
      <c r="K70" s="11">
        <f>E70-G70-J70</f>
        <v>11931.11</v>
      </c>
      <c r="L70" s="195"/>
      <c r="M70" s="202" t="s">
        <v>145</v>
      </c>
    </row>
    <row r="71" spans="1:13" ht="33" customHeight="1">
      <c r="A71" s="6"/>
      <c r="B71" s="62">
        <v>220</v>
      </c>
      <c r="C71" s="62">
        <v>421079</v>
      </c>
      <c r="D71" s="62">
        <v>2017</v>
      </c>
      <c r="E71" s="7">
        <v>13417.34</v>
      </c>
      <c r="F71" s="24">
        <v>13417.34</v>
      </c>
      <c r="G71" s="8"/>
      <c r="H71" s="9"/>
      <c r="I71" s="10"/>
      <c r="J71" s="9"/>
      <c r="K71" s="11">
        <f aca="true" t="shared" si="2" ref="K71:K84">E71-G71-J71</f>
        <v>13417.34</v>
      </c>
      <c r="L71" s="195"/>
      <c r="M71" s="202" t="s">
        <v>145</v>
      </c>
    </row>
    <row r="72" spans="1:13" ht="33" customHeight="1">
      <c r="A72" s="6"/>
      <c r="B72" s="62">
        <v>220</v>
      </c>
      <c r="C72" s="62">
        <v>423248</v>
      </c>
      <c r="D72" s="62">
        <v>2017</v>
      </c>
      <c r="E72" s="7">
        <v>13176</v>
      </c>
      <c r="F72" s="24">
        <v>13176</v>
      </c>
      <c r="G72" s="8"/>
      <c r="H72" s="9"/>
      <c r="I72" s="10"/>
      <c r="J72" s="9"/>
      <c r="K72" s="11">
        <f t="shared" si="2"/>
        <v>13176</v>
      </c>
      <c r="L72" s="195"/>
      <c r="M72" s="202" t="s">
        <v>145</v>
      </c>
    </row>
    <row r="73" spans="1:13" ht="33" customHeight="1">
      <c r="A73" s="6"/>
      <c r="B73" s="62">
        <v>220</v>
      </c>
      <c r="C73" s="62">
        <v>423249</v>
      </c>
      <c r="D73" s="62">
        <v>2017</v>
      </c>
      <c r="E73" s="7">
        <v>8339.92</v>
      </c>
      <c r="F73" s="24">
        <v>8339.92</v>
      </c>
      <c r="G73" s="8"/>
      <c r="H73" s="9"/>
      <c r="I73" s="10"/>
      <c r="J73" s="9"/>
      <c r="K73" s="11">
        <f t="shared" si="2"/>
        <v>8339.92</v>
      </c>
      <c r="L73" s="195"/>
      <c r="M73" s="202" t="s">
        <v>145</v>
      </c>
    </row>
    <row r="74" spans="1:13" ht="33" customHeight="1">
      <c r="A74" s="6"/>
      <c r="B74" s="62">
        <v>220</v>
      </c>
      <c r="C74" s="62">
        <v>428398</v>
      </c>
      <c r="D74" s="62">
        <v>2017</v>
      </c>
      <c r="E74" s="7">
        <v>1339.56</v>
      </c>
      <c r="F74" s="24">
        <v>1339.56</v>
      </c>
      <c r="G74" s="8"/>
      <c r="H74" s="9"/>
      <c r="I74" s="10"/>
      <c r="J74" s="9"/>
      <c r="K74" s="11">
        <f t="shared" si="2"/>
        <v>1339.56</v>
      </c>
      <c r="L74" s="195"/>
      <c r="M74" s="202" t="s">
        <v>145</v>
      </c>
    </row>
    <row r="75" spans="1:13" ht="33" customHeight="1">
      <c r="A75" s="6"/>
      <c r="B75" s="62">
        <v>220</v>
      </c>
      <c r="C75" s="62">
        <v>428715</v>
      </c>
      <c r="D75" s="62">
        <v>2017</v>
      </c>
      <c r="E75" s="7">
        <v>4165.08</v>
      </c>
      <c r="F75" s="24">
        <v>4165.08</v>
      </c>
      <c r="G75" s="8"/>
      <c r="H75" s="9"/>
      <c r="I75" s="10"/>
      <c r="J75" s="9"/>
      <c r="K75" s="11">
        <f t="shared" si="2"/>
        <v>4165.08</v>
      </c>
      <c r="L75" s="195"/>
      <c r="M75" s="202" t="s">
        <v>145</v>
      </c>
    </row>
    <row r="76" spans="1:13" ht="33" customHeight="1">
      <c r="A76" s="6"/>
      <c r="B76" s="62">
        <v>220</v>
      </c>
      <c r="C76" s="62">
        <v>428716</v>
      </c>
      <c r="D76" s="62">
        <v>2017</v>
      </c>
      <c r="E76" s="7">
        <v>12123.26</v>
      </c>
      <c r="F76" s="24">
        <v>12123.26</v>
      </c>
      <c r="G76" s="8"/>
      <c r="H76" s="9"/>
      <c r="I76" s="10"/>
      <c r="J76" s="9"/>
      <c r="K76" s="11">
        <f t="shared" si="2"/>
        <v>12123.26</v>
      </c>
      <c r="L76" s="195"/>
      <c r="M76" s="202" t="s">
        <v>145</v>
      </c>
    </row>
    <row r="77" spans="1:13" ht="33" customHeight="1">
      <c r="A77" s="6"/>
      <c r="B77" s="62">
        <v>220</v>
      </c>
      <c r="C77" s="62">
        <v>429116</v>
      </c>
      <c r="D77" s="62">
        <v>2017</v>
      </c>
      <c r="E77" s="7">
        <v>12181.96</v>
      </c>
      <c r="F77" s="24">
        <v>12181.96</v>
      </c>
      <c r="G77" s="8"/>
      <c r="H77" s="9"/>
      <c r="I77" s="10"/>
      <c r="J77" s="9"/>
      <c r="K77" s="11">
        <f t="shared" si="2"/>
        <v>12181.96</v>
      </c>
      <c r="L77" s="195"/>
      <c r="M77" s="202" t="s">
        <v>145</v>
      </c>
    </row>
    <row r="78" spans="1:13" ht="33" customHeight="1">
      <c r="A78" s="6"/>
      <c r="B78" s="62">
        <v>220</v>
      </c>
      <c r="C78" s="62">
        <v>432931</v>
      </c>
      <c r="D78" s="62">
        <v>2017</v>
      </c>
      <c r="E78" s="7">
        <v>2684</v>
      </c>
      <c r="F78" s="24">
        <v>2684</v>
      </c>
      <c r="G78" s="8"/>
      <c r="H78" s="9"/>
      <c r="I78" s="10"/>
      <c r="J78" s="9"/>
      <c r="K78" s="11">
        <f t="shared" si="2"/>
        <v>2684</v>
      </c>
      <c r="L78" s="195"/>
      <c r="M78" s="202" t="s">
        <v>145</v>
      </c>
    </row>
    <row r="79" spans="1:13" ht="33" customHeight="1">
      <c r="A79" s="6"/>
      <c r="B79" s="62">
        <v>220</v>
      </c>
      <c r="C79" s="62">
        <v>430499</v>
      </c>
      <c r="D79" s="62">
        <v>2017</v>
      </c>
      <c r="E79" s="7">
        <v>4514</v>
      </c>
      <c r="F79" s="24">
        <v>4514</v>
      </c>
      <c r="G79" s="8"/>
      <c r="H79" s="9"/>
      <c r="I79" s="10"/>
      <c r="J79" s="9"/>
      <c r="K79" s="11">
        <f t="shared" si="2"/>
        <v>4514</v>
      </c>
      <c r="L79" s="195"/>
      <c r="M79" s="202" t="s">
        <v>145</v>
      </c>
    </row>
    <row r="80" spans="1:13" ht="33" customHeight="1">
      <c r="A80" s="6"/>
      <c r="B80" s="62">
        <v>225</v>
      </c>
      <c r="C80" s="62">
        <v>430507</v>
      </c>
      <c r="D80" s="62">
        <v>2017</v>
      </c>
      <c r="E80" s="7">
        <v>658.8</v>
      </c>
      <c r="F80" s="24">
        <v>658.8</v>
      </c>
      <c r="G80" s="8"/>
      <c r="H80" s="9"/>
      <c r="I80" s="10"/>
      <c r="J80" s="9"/>
      <c r="K80" s="11">
        <f t="shared" si="2"/>
        <v>658.8</v>
      </c>
      <c r="L80" s="195"/>
      <c r="M80" s="202" t="s">
        <v>145</v>
      </c>
    </row>
    <row r="81" spans="1:13" ht="33" customHeight="1">
      <c r="A81" s="6"/>
      <c r="B81" s="62">
        <v>220</v>
      </c>
      <c r="C81" s="62">
        <v>433152</v>
      </c>
      <c r="D81" s="62">
        <v>2017</v>
      </c>
      <c r="E81" s="7">
        <v>3925.96</v>
      </c>
      <c r="F81" s="24">
        <v>3925.96</v>
      </c>
      <c r="G81" s="8"/>
      <c r="H81" s="9"/>
      <c r="I81" s="10"/>
      <c r="J81" s="9"/>
      <c r="K81" s="11">
        <f t="shared" si="2"/>
        <v>3925.96</v>
      </c>
      <c r="L81" s="195"/>
      <c r="M81" s="202" t="s">
        <v>145</v>
      </c>
    </row>
    <row r="82" spans="1:13" ht="48" customHeight="1">
      <c r="A82" s="6"/>
      <c r="B82" s="62">
        <v>225</v>
      </c>
      <c r="C82" s="62">
        <v>433153</v>
      </c>
      <c r="D82" s="62">
        <v>2017</v>
      </c>
      <c r="E82" s="7">
        <v>2096.52</v>
      </c>
      <c r="F82" s="24">
        <v>2093.52</v>
      </c>
      <c r="G82" s="8">
        <v>3</v>
      </c>
      <c r="H82" s="9"/>
      <c r="I82" s="10"/>
      <c r="J82" s="9"/>
      <c r="K82" s="11">
        <f t="shared" si="2"/>
        <v>2093.52</v>
      </c>
      <c r="L82" s="195" t="s">
        <v>147</v>
      </c>
      <c r="M82" s="202" t="s">
        <v>153</v>
      </c>
    </row>
    <row r="83" spans="1:13" ht="33" customHeight="1">
      <c r="A83" s="6"/>
      <c r="B83" s="62">
        <v>220</v>
      </c>
      <c r="C83" s="62">
        <v>433450</v>
      </c>
      <c r="D83" s="62">
        <v>2017</v>
      </c>
      <c r="E83" s="7">
        <v>2928</v>
      </c>
      <c r="F83" s="24">
        <v>2928</v>
      </c>
      <c r="G83" s="8"/>
      <c r="H83" s="9"/>
      <c r="I83" s="10"/>
      <c r="J83" s="9"/>
      <c r="K83" s="11">
        <f t="shared" si="2"/>
        <v>2928</v>
      </c>
      <c r="L83" s="195"/>
      <c r="M83" s="202" t="s">
        <v>145</v>
      </c>
    </row>
    <row r="84" spans="1:13" ht="33" customHeight="1">
      <c r="A84" s="6"/>
      <c r="B84" s="62">
        <v>220</v>
      </c>
      <c r="C84" s="62">
        <v>433898</v>
      </c>
      <c r="D84" s="62">
        <v>2017</v>
      </c>
      <c r="E84" s="7">
        <v>134.2</v>
      </c>
      <c r="F84" s="24">
        <v>134.2</v>
      </c>
      <c r="G84" s="8"/>
      <c r="H84" s="9"/>
      <c r="I84" s="10"/>
      <c r="J84" s="9"/>
      <c r="K84" s="11">
        <f t="shared" si="2"/>
        <v>134.2</v>
      </c>
      <c r="L84" s="195"/>
      <c r="M84" s="202" t="s">
        <v>145</v>
      </c>
    </row>
    <row r="85" spans="1:13" ht="33" customHeight="1">
      <c r="A85" s="6"/>
      <c r="B85" s="62"/>
      <c r="C85" s="62"/>
      <c r="D85" s="62"/>
      <c r="E85" s="7"/>
      <c r="F85" s="24"/>
      <c r="G85" s="8"/>
      <c r="H85" s="9"/>
      <c r="I85" s="10"/>
      <c r="J85" s="9"/>
      <c r="K85" s="11"/>
      <c r="L85" s="195"/>
      <c r="M85" s="202"/>
    </row>
    <row r="86" spans="1:13" ht="33" customHeight="1">
      <c r="A86" s="6"/>
      <c r="B86" s="62"/>
      <c r="C86" s="62"/>
      <c r="D86" s="62"/>
      <c r="E86" s="7"/>
      <c r="F86" s="24"/>
      <c r="G86" s="8"/>
      <c r="H86" s="9"/>
      <c r="I86" s="10"/>
      <c r="J86" s="9"/>
      <c r="K86" s="11"/>
      <c r="L86" s="195"/>
      <c r="M86" s="202"/>
    </row>
    <row r="87" spans="1:13" ht="33" customHeight="1">
      <c r="A87" s="6"/>
      <c r="B87" s="62"/>
      <c r="C87" s="62"/>
      <c r="D87" s="62"/>
      <c r="E87" s="7"/>
      <c r="F87" s="24"/>
      <c r="G87" s="8"/>
      <c r="H87" s="9"/>
      <c r="I87" s="10"/>
      <c r="J87" s="9"/>
      <c r="K87" s="11"/>
      <c r="L87" s="195"/>
      <c r="M87" s="202"/>
    </row>
    <row r="88" spans="1:13" s="25" customFormat="1" ht="33" customHeight="1">
      <c r="A88" s="210" t="s">
        <v>25</v>
      </c>
      <c r="B88" s="211"/>
      <c r="C88" s="211"/>
      <c r="D88" s="212"/>
      <c r="E88" s="50">
        <f>SUM(E70:E87)</f>
        <v>93615.71</v>
      </c>
      <c r="F88" s="50">
        <f>SUM(F70:F87)</f>
        <v>93612.71</v>
      </c>
      <c r="G88" s="50">
        <f>SUM(G70:G87)</f>
        <v>3</v>
      </c>
      <c r="H88" s="50"/>
      <c r="I88" s="50"/>
      <c r="J88" s="50">
        <f>SUM(J70:J87)</f>
        <v>0</v>
      </c>
      <c r="K88" s="50">
        <f>SUM(K70:K87)</f>
        <v>93612.71</v>
      </c>
      <c r="L88" s="196"/>
      <c r="M88" s="203"/>
    </row>
    <row r="89" spans="1:13" ht="33" customHeight="1">
      <c r="A89" s="213" t="s">
        <v>26</v>
      </c>
      <c r="B89" s="214"/>
      <c r="C89" s="214"/>
      <c r="D89" s="215"/>
      <c r="E89" s="64">
        <f>E67+E88</f>
        <v>171172.7</v>
      </c>
      <c r="F89" s="63">
        <f>F67+F88</f>
        <v>151773.15</v>
      </c>
      <c r="G89" s="63">
        <f>G67+G88</f>
        <v>6464.709999999999</v>
      </c>
      <c r="H89" s="12"/>
      <c r="I89" s="12"/>
      <c r="J89" s="64">
        <f>J67+J88</f>
        <v>0</v>
      </c>
      <c r="K89" s="64">
        <f>K67+K88</f>
        <v>164707.99</v>
      </c>
      <c r="L89" s="197"/>
      <c r="M89" s="205"/>
    </row>
    <row r="90" spans="5:6" ht="47.25" customHeight="1">
      <c r="E90" s="59"/>
      <c r="F90" s="65"/>
    </row>
    <row r="91" spans="1:3" ht="22.5" customHeight="1">
      <c r="A91" s="27" t="s">
        <v>19</v>
      </c>
      <c r="B91" s="55" t="s">
        <v>35</v>
      </c>
      <c r="C91" s="55"/>
    </row>
    <row r="92" spans="1:3" ht="22.5" customHeight="1">
      <c r="A92" s="20"/>
      <c r="B92" s="20" t="s">
        <v>124</v>
      </c>
      <c r="C92" s="55"/>
    </row>
    <row r="93" spans="1:4" ht="22.5" customHeight="1">
      <c r="A93" s="20"/>
      <c r="B93" s="223" t="s">
        <v>34</v>
      </c>
      <c r="C93" s="223"/>
      <c r="D93" s="223"/>
    </row>
    <row r="94" ht="22.5" customHeight="1">
      <c r="B94" s="56" t="s">
        <v>20</v>
      </c>
    </row>
    <row r="95" ht="22.5" customHeight="1">
      <c r="B95" s="56" t="s">
        <v>21</v>
      </c>
    </row>
    <row r="96" ht="22.5" customHeight="1"/>
    <row r="97" spans="1:2" ht="35.25" customHeight="1">
      <c r="A97" s="26" t="s">
        <v>23</v>
      </c>
      <c r="B97" s="56" t="s">
        <v>24</v>
      </c>
    </row>
  </sheetData>
  <sheetProtection selectLockedCells="1" selectUnlockedCells="1"/>
  <mergeCells count="8">
    <mergeCell ref="B93:D93"/>
    <mergeCell ref="K1:M1"/>
    <mergeCell ref="A2:M2"/>
    <mergeCell ref="A67:D67"/>
    <mergeCell ref="A88:D88"/>
    <mergeCell ref="A89:D89"/>
    <mergeCell ref="A3:L3"/>
    <mergeCell ref="A68:L68"/>
  </mergeCells>
  <dataValidations count="1">
    <dataValidation showInputMessage="1" showErrorMessage="1" sqref="M70:M88 M5:M68"/>
  </dataValidations>
  <printOptions/>
  <pageMargins left="0.29" right="0.2" top="0.4798611111111111" bottom="0.6402777777777777" header="0.35" footer="0.511805555555555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1.8515625" style="0" customWidth="1"/>
    <col min="2" max="2" width="3.57421875" style="0" customWidth="1"/>
    <col min="3" max="4" width="14.28125" style="0" bestFit="1" customWidth="1"/>
  </cols>
  <sheetData>
    <row r="1" spans="1:4" ht="18">
      <c r="A1" s="230" t="s">
        <v>36</v>
      </c>
      <c r="B1" s="230"/>
      <c r="C1" s="230"/>
      <c r="D1" s="230"/>
    </row>
    <row r="2" spans="1:4" ht="15">
      <c r="A2" s="66"/>
      <c r="B2" s="66"/>
      <c r="C2" s="66"/>
      <c r="D2" s="67" t="s">
        <v>37</v>
      </c>
    </row>
    <row r="3" spans="1:4" ht="15">
      <c r="A3" s="68"/>
      <c r="B3" s="68"/>
      <c r="C3" s="68"/>
      <c r="D3" s="67" t="s">
        <v>38</v>
      </c>
    </row>
    <row r="4" spans="1:4" ht="63.75" customHeight="1" thickBot="1">
      <c r="A4" s="231" t="s">
        <v>86</v>
      </c>
      <c r="B4" s="231"/>
      <c r="C4" s="231"/>
      <c r="D4" s="231"/>
    </row>
    <row r="5" spans="1:4" ht="30" thickBot="1" thickTop="1">
      <c r="A5" s="69" t="s">
        <v>87</v>
      </c>
      <c r="B5" s="70"/>
      <c r="C5" s="71" t="s">
        <v>39</v>
      </c>
      <c r="D5" s="72" t="s">
        <v>40</v>
      </c>
    </row>
    <row r="6" spans="1:4" ht="15" thickTop="1">
      <c r="A6" s="173" t="s">
        <v>88</v>
      </c>
      <c r="B6" s="73">
        <v>1</v>
      </c>
      <c r="C6" s="74">
        <f>'RIACCERTAMENTO SPESE'!J67</f>
        <v>0</v>
      </c>
      <c r="D6" s="75">
        <f>'RIACCERTAMENTO SPESE'!J88</f>
        <v>0</v>
      </c>
    </row>
    <row r="7" spans="1:4" ht="28.5">
      <c r="A7" s="76" t="s">
        <v>89</v>
      </c>
      <c r="B7" s="77" t="s">
        <v>41</v>
      </c>
      <c r="C7" s="78"/>
      <c r="D7" s="79"/>
    </row>
    <row r="8" spans="1:4" ht="14.25">
      <c r="A8" s="174" t="s">
        <v>90</v>
      </c>
      <c r="B8" s="80">
        <v>2</v>
      </c>
      <c r="C8" s="81">
        <f>'RIACCERTAMENTO ENTRATE'!J12</f>
        <v>0</v>
      </c>
      <c r="D8" s="82"/>
    </row>
    <row r="9" spans="1:4" ht="15" thickBot="1">
      <c r="A9" s="83" t="s">
        <v>91</v>
      </c>
      <c r="B9" s="84">
        <v>3</v>
      </c>
      <c r="C9" s="85">
        <f>IF(C6+C7-C8&gt;0,C6+C7-C8,0)</f>
        <v>0</v>
      </c>
      <c r="D9" s="86">
        <f>IF(D6+D7-D8&gt;0,D6+D7-D8,0)</f>
        <v>0</v>
      </c>
    </row>
    <row r="10" spans="1:4" ht="15" thickTop="1">
      <c r="A10" s="87"/>
      <c r="B10" s="88"/>
      <c r="C10" s="89"/>
      <c r="D10" s="89"/>
    </row>
    <row r="11" spans="1:4" ht="15" thickBot="1">
      <c r="A11" s="90"/>
      <c r="B11" s="91"/>
      <c r="C11" s="92"/>
      <c r="D11" s="92"/>
    </row>
    <row r="12" spans="1:4" ht="30" thickBot="1" thickTop="1">
      <c r="A12" s="93" t="s">
        <v>92</v>
      </c>
      <c r="B12" s="94"/>
      <c r="C12" s="95" t="str">
        <f>+C5</f>
        <v>PARTE CORRENTE</v>
      </c>
      <c r="D12" s="96" t="str">
        <f>+D5</f>
        <v>CONTO CAPITALE</v>
      </c>
    </row>
    <row r="13" spans="1:4" ht="15" thickTop="1">
      <c r="A13" s="122" t="s">
        <v>93</v>
      </c>
      <c r="B13" s="97">
        <v>4</v>
      </c>
      <c r="C13" s="74"/>
      <c r="D13" s="75"/>
    </row>
    <row r="14" spans="1:4" ht="28.5">
      <c r="A14" s="76" t="s">
        <v>94</v>
      </c>
      <c r="B14" s="77" t="s">
        <v>42</v>
      </c>
      <c r="C14" s="81"/>
      <c r="D14" s="82"/>
    </row>
    <row r="15" spans="1:4" ht="14.25">
      <c r="A15" s="119" t="s">
        <v>95</v>
      </c>
      <c r="B15" s="98">
        <v>5</v>
      </c>
      <c r="C15" s="81"/>
      <c r="D15" s="82"/>
    </row>
    <row r="16" spans="1:4" ht="14.25">
      <c r="A16" s="119" t="s">
        <v>96</v>
      </c>
      <c r="B16" s="99">
        <v>6</v>
      </c>
      <c r="C16" s="100">
        <f>IF(C15-C14-C13&gt;0,0,C20)</f>
        <v>0</v>
      </c>
      <c r="D16" s="101">
        <f>IF(D15-D14-D13&gt;0,0,D20)</f>
        <v>0</v>
      </c>
    </row>
    <row r="17" spans="1:4" ht="15.75">
      <c r="A17" s="120" t="s">
        <v>43</v>
      </c>
      <c r="B17" s="98">
        <v>7</v>
      </c>
      <c r="C17" s="102"/>
      <c r="D17" s="103"/>
    </row>
    <row r="18" spans="1:4" ht="14.25">
      <c r="A18" s="121" t="s">
        <v>44</v>
      </c>
      <c r="B18" s="104"/>
      <c r="C18" s="105">
        <f>IF(C13+C14-C15-C9&gt;0,C13+C14-C15-C9,0)</f>
        <v>0</v>
      </c>
      <c r="D18" s="106">
        <f>IF(D13+D14-D15-D9&gt;0,D13+D14-D15-D9,0)</f>
        <v>0</v>
      </c>
    </row>
    <row r="19" spans="1:4" ht="15" thickBot="1">
      <c r="A19" s="107" t="s">
        <v>97</v>
      </c>
      <c r="B19" s="84">
        <v>8</v>
      </c>
      <c r="C19" s="85">
        <f>IF(C9+C15-C13-C14&gt;0,C17+C9-C16,+C9-C20+C17)</f>
        <v>0</v>
      </c>
      <c r="D19" s="86">
        <f>IF(D9+D15-D13-D14&gt;0,D17+D9-D16,+D9-D20+D17)</f>
        <v>0</v>
      </c>
    </row>
    <row r="20" spans="1:4" ht="15" thickBot="1" thickTop="1">
      <c r="A20" s="90"/>
      <c r="B20" s="91"/>
      <c r="C20" s="108">
        <f>IF(C18&gt;0,C9,C13+C14-C15)+C17</f>
        <v>0</v>
      </c>
      <c r="D20" s="108">
        <f>IF(D18&gt;0,D9,D13+D14-D15)+D17</f>
        <v>0</v>
      </c>
    </row>
    <row r="21" spans="1:4" ht="15" thickBot="1" thickTop="1">
      <c r="A21" s="109"/>
      <c r="B21" s="110"/>
      <c r="C21" s="111"/>
      <c r="D21" s="111"/>
    </row>
    <row r="22" spans="1:4" ht="30" thickBot="1" thickTop="1">
      <c r="A22" s="69" t="s">
        <v>98</v>
      </c>
      <c r="B22" s="112"/>
      <c r="C22" s="72" t="str">
        <f>+C12</f>
        <v>PARTE CORRENTE</v>
      </c>
      <c r="D22" s="72" t="str">
        <f>+D12</f>
        <v>CONTO CAPITALE</v>
      </c>
    </row>
    <row r="23" spans="1:4" ht="15" thickTop="1">
      <c r="A23" s="122" t="s">
        <v>99</v>
      </c>
      <c r="B23" s="97">
        <v>9</v>
      </c>
      <c r="C23" s="74"/>
      <c r="D23" s="75"/>
    </row>
    <row r="24" spans="1:4" ht="28.5">
      <c r="A24" s="76" t="s">
        <v>100</v>
      </c>
      <c r="B24" s="77" t="s">
        <v>45</v>
      </c>
      <c r="C24" s="81"/>
      <c r="D24" s="82"/>
    </row>
    <row r="25" spans="1:4" ht="14.25">
      <c r="A25" s="119" t="s">
        <v>101</v>
      </c>
      <c r="B25" s="98">
        <v>10</v>
      </c>
      <c r="C25" s="81"/>
      <c r="D25" s="82"/>
    </row>
    <row r="26" spans="1:4" ht="14.25">
      <c r="A26" s="119" t="s">
        <v>102</v>
      </c>
      <c r="B26" s="99">
        <v>11</v>
      </c>
      <c r="C26" s="100">
        <f>IF(C25-C24-C23&gt;0,0,C30)</f>
        <v>0</v>
      </c>
      <c r="D26" s="101">
        <f>IF(D25-D24-D23&gt;0,0,D30)</f>
        <v>0</v>
      </c>
    </row>
    <row r="27" spans="1:4" ht="15.75">
      <c r="A27" s="120" t="s">
        <v>46</v>
      </c>
      <c r="B27" s="98">
        <v>12</v>
      </c>
      <c r="C27" s="102"/>
      <c r="D27" s="103"/>
    </row>
    <row r="28" spans="1:4" ht="14.25">
      <c r="A28" s="121" t="s">
        <v>47</v>
      </c>
      <c r="B28" s="104"/>
      <c r="C28" s="105">
        <f>IF(C23+C24-C25-C19&gt;0,C23+C24-C25-C19,0)</f>
        <v>0</v>
      </c>
      <c r="D28" s="106">
        <f>IF(D23+D24-D25-D19&gt;0,D23+D24-D25-D19,0)</f>
        <v>0</v>
      </c>
    </row>
    <row r="29" spans="1:4" ht="15" thickBot="1">
      <c r="A29" s="107" t="s">
        <v>103</v>
      </c>
      <c r="B29" s="84">
        <v>13</v>
      </c>
      <c r="C29" s="85">
        <f>IF(C19+C25-C23-C24&gt;0,C27+C19-C26,+C19-C30+C27)</f>
        <v>0</v>
      </c>
      <c r="D29" s="86">
        <f>IF(D19+D25-D23-D24&gt;0,D27+D19-D26,+D19-D30+D27)</f>
        <v>0</v>
      </c>
    </row>
    <row r="30" spans="1:4" ht="15" thickTop="1">
      <c r="A30" s="90"/>
      <c r="B30" s="91"/>
      <c r="C30" s="108">
        <f>IF(C28&gt;0,C19,C23+C24-C25)+C27</f>
        <v>0</v>
      </c>
      <c r="D30" s="108">
        <f>IF(D28&gt;0,D19,D23+D24-D25)+D27</f>
        <v>0</v>
      </c>
    </row>
    <row r="31" spans="1:4" ht="15" thickBot="1">
      <c r="A31" s="66"/>
      <c r="B31" s="113"/>
      <c r="C31" s="66"/>
      <c r="D31" s="66"/>
    </row>
    <row r="32" spans="1:4" ht="30" thickBot="1" thickTop="1">
      <c r="A32" s="69" t="s">
        <v>104</v>
      </c>
      <c r="B32" s="112"/>
      <c r="C32" s="71" t="str">
        <f>+C22</f>
        <v>PARTE CORRENTE</v>
      </c>
      <c r="D32" s="72" t="str">
        <f>+D22</f>
        <v>CONTO CAPITALE</v>
      </c>
    </row>
    <row r="33" spans="1:4" ht="15" thickTop="1">
      <c r="A33" s="122" t="s">
        <v>105</v>
      </c>
      <c r="B33" s="97">
        <v>14</v>
      </c>
      <c r="C33" s="74"/>
      <c r="D33" s="75"/>
    </row>
    <row r="34" spans="1:4" ht="28.5">
      <c r="A34" s="76" t="s">
        <v>106</v>
      </c>
      <c r="B34" s="77" t="s">
        <v>48</v>
      </c>
      <c r="C34" s="81"/>
      <c r="D34" s="82"/>
    </row>
    <row r="35" spans="1:4" ht="14.25">
      <c r="A35" s="119" t="s">
        <v>107</v>
      </c>
      <c r="B35" s="98">
        <v>15</v>
      </c>
      <c r="C35" s="81"/>
      <c r="D35" s="82"/>
    </row>
    <row r="36" spans="1:4" ht="14.25">
      <c r="A36" s="119" t="s">
        <v>108</v>
      </c>
      <c r="B36" s="99">
        <v>16</v>
      </c>
      <c r="C36" s="100">
        <f>IF(C35-C34-C33&gt;0,0,C40)</f>
        <v>0</v>
      </c>
      <c r="D36" s="101">
        <f>IF(D35-D34-D33&gt;0,0,D40)</f>
        <v>0</v>
      </c>
    </row>
    <row r="37" spans="1:4" ht="29.25">
      <c r="A37" s="123" t="s">
        <v>49</v>
      </c>
      <c r="B37" s="98">
        <v>17</v>
      </c>
      <c r="C37" s="102"/>
      <c r="D37" s="103"/>
    </row>
    <row r="38" spans="1:4" ht="14.25">
      <c r="A38" s="121" t="s">
        <v>50</v>
      </c>
      <c r="B38" s="104"/>
      <c r="C38" s="105">
        <f>IF(C33+C34-C35-C29&gt;0,C33+C34-C35-C29,0)</f>
        <v>0</v>
      </c>
      <c r="D38" s="106">
        <f>IF(D33+D34-D35-D29&gt;0,D33+D34-D35-D29,0)</f>
        <v>0</v>
      </c>
    </row>
    <row r="39" spans="1:4" ht="15" thickBot="1">
      <c r="A39" s="107" t="s">
        <v>109</v>
      </c>
      <c r="B39" s="84">
        <v>18</v>
      </c>
      <c r="C39" s="85">
        <f>IF(C29+C35-C33-C34&gt;0,C37+C29-C36,+C29-C40+C37)</f>
        <v>0</v>
      </c>
      <c r="D39" s="86">
        <f>IF(D29+D35-D33-D34&gt;0,D37+D29-D36,+D29-D40+D37)</f>
        <v>0</v>
      </c>
    </row>
    <row r="40" spans="1:4" ht="15" thickBot="1" thickTop="1">
      <c r="A40" s="90"/>
      <c r="B40" s="114"/>
      <c r="C40" s="108">
        <f>IF(C38&gt;0,C29,C33+C34-C35)+C37</f>
        <v>0</v>
      </c>
      <c r="D40" s="108">
        <f>IF(D38&gt;0,D29,D33+D34-D35)+D37</f>
        <v>0</v>
      </c>
    </row>
    <row r="41" spans="1:4" ht="39.75" customHeight="1" thickTop="1">
      <c r="A41" s="232" t="s">
        <v>51</v>
      </c>
      <c r="B41" s="232"/>
      <c r="C41" s="232"/>
      <c r="D41" s="232"/>
    </row>
    <row r="42" spans="1:4" ht="33.75" customHeight="1">
      <c r="A42" s="228" t="s">
        <v>52</v>
      </c>
      <c r="B42" s="228"/>
      <c r="C42" s="228"/>
      <c r="D42" s="228"/>
    </row>
    <row r="43" spans="1:4" ht="36.75" customHeight="1" thickBot="1">
      <c r="A43" s="229" t="s">
        <v>53</v>
      </c>
      <c r="B43" s="229"/>
      <c r="C43" s="229"/>
      <c r="D43" s="229"/>
    </row>
    <row r="44" spans="1:4" ht="30" thickBot="1" thickTop="1">
      <c r="A44" s="115" t="s">
        <v>54</v>
      </c>
      <c r="B44" s="66"/>
      <c r="C44" s="71" t="str">
        <f>+C5</f>
        <v>PARTE CORRENTE</v>
      </c>
      <c r="D44" s="71" t="str">
        <f>+D5</f>
        <v>CONTO CAPITALE</v>
      </c>
    </row>
    <row r="45" spans="1:4" ht="15" thickTop="1">
      <c r="A45" s="175" t="s">
        <v>110</v>
      </c>
      <c r="B45" s="66"/>
      <c r="C45" s="117">
        <f>+C15</f>
        <v>0</v>
      </c>
      <c r="D45" s="117">
        <f>+D15</f>
        <v>0</v>
      </c>
    </row>
    <row r="46" spans="1:4" ht="14.25">
      <c r="A46" s="175" t="s">
        <v>111</v>
      </c>
      <c r="B46" s="66"/>
      <c r="C46" s="118">
        <f>+C25</f>
        <v>0</v>
      </c>
      <c r="D46" s="118">
        <f>+D25</f>
        <v>0</v>
      </c>
    </row>
    <row r="47" spans="1:4" ht="14.25">
      <c r="A47" s="175" t="s">
        <v>112</v>
      </c>
      <c r="B47" s="66"/>
      <c r="C47" s="118">
        <f>+C35</f>
        <v>0</v>
      </c>
      <c r="D47" s="118">
        <f>+D35</f>
        <v>0</v>
      </c>
    </row>
    <row r="48" spans="1:4" ht="14.25">
      <c r="A48" s="116" t="s">
        <v>55</v>
      </c>
      <c r="B48" s="66"/>
      <c r="C48" s="118">
        <f>+C49-C47-C46-C45</f>
        <v>0</v>
      </c>
      <c r="D48" s="118">
        <f>+D49-D47-D46-D45</f>
        <v>0</v>
      </c>
    </row>
    <row r="49" spans="1:4" ht="15" thickBot="1">
      <c r="A49" s="115" t="s">
        <v>56</v>
      </c>
      <c r="B49" s="66"/>
      <c r="C49" s="85">
        <f>+C8</f>
        <v>0</v>
      </c>
      <c r="D49" s="85">
        <f>+D8</f>
        <v>0</v>
      </c>
    </row>
    <row r="50" spans="1:4" ht="15" thickBot="1" thickTop="1">
      <c r="A50" s="116"/>
      <c r="B50" s="66"/>
      <c r="C50" s="66"/>
      <c r="D50" s="66"/>
    </row>
    <row r="51" spans="1:4" ht="15" thickTop="1">
      <c r="A51" s="175" t="s">
        <v>113</v>
      </c>
      <c r="B51" s="66"/>
      <c r="C51" s="117">
        <f>+C13</f>
        <v>0</v>
      </c>
      <c r="D51" s="117">
        <f>+D13</f>
        <v>0</v>
      </c>
    </row>
    <row r="52" spans="1:4" ht="14.25">
      <c r="A52" s="175" t="s">
        <v>114</v>
      </c>
      <c r="B52" s="66"/>
      <c r="C52" s="118">
        <f>+C23</f>
        <v>0</v>
      </c>
      <c r="D52" s="118">
        <f>+D23</f>
        <v>0</v>
      </c>
    </row>
    <row r="53" spans="1:4" ht="14.25">
      <c r="A53" s="175" t="s">
        <v>115</v>
      </c>
      <c r="B53" s="66"/>
      <c r="C53" s="118">
        <f>+C33</f>
        <v>0</v>
      </c>
      <c r="D53" s="118">
        <f>+D33</f>
        <v>0</v>
      </c>
    </row>
    <row r="54" spans="1:4" ht="14.25">
      <c r="A54" s="116" t="s">
        <v>57</v>
      </c>
      <c r="B54" s="66"/>
      <c r="C54" s="118">
        <f>+C55-C51-C52-C53</f>
        <v>0</v>
      </c>
      <c r="D54" s="118">
        <f>+D55-D51-D52-D53</f>
        <v>0</v>
      </c>
    </row>
    <row r="55" spans="1:4" ht="15" thickBot="1">
      <c r="A55" s="115" t="s">
        <v>58</v>
      </c>
      <c r="B55" s="66"/>
      <c r="C55" s="85">
        <f>+C6</f>
        <v>0</v>
      </c>
      <c r="D55" s="85">
        <f>+D6</f>
        <v>0</v>
      </c>
    </row>
    <row r="56" ht="13.5" thickTop="1"/>
  </sheetData>
  <sheetProtection/>
  <mergeCells count="5">
    <mergeCell ref="A42:D42"/>
    <mergeCell ref="A43:D43"/>
    <mergeCell ref="A1:D1"/>
    <mergeCell ref="A4:D4"/>
    <mergeCell ref="A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9">
      <selection activeCell="C40" sqref="C40"/>
    </sheetView>
  </sheetViews>
  <sheetFormatPr defaultColWidth="9.140625" defaultRowHeight="12.75"/>
  <cols>
    <col min="1" max="1" width="120.57421875" style="0" customWidth="1"/>
    <col min="2" max="2" width="2.8515625" style="0" customWidth="1"/>
    <col min="3" max="3" width="14.8515625" style="0" customWidth="1"/>
    <col min="6" max="6" width="10.140625" style="0" bestFit="1" customWidth="1"/>
  </cols>
  <sheetData>
    <row r="1" spans="1:3" ht="18">
      <c r="A1" s="230" t="s">
        <v>36</v>
      </c>
      <c r="B1" s="230"/>
      <c r="C1" s="230"/>
    </row>
    <row r="2" spans="1:3" ht="15">
      <c r="A2" s="66"/>
      <c r="B2" s="66"/>
      <c r="C2" s="67" t="s">
        <v>59</v>
      </c>
    </row>
    <row r="3" spans="1:3" ht="15">
      <c r="A3" s="68"/>
      <c r="B3" s="68"/>
      <c r="C3" s="67" t="s">
        <v>38</v>
      </c>
    </row>
    <row r="4" spans="1:3" ht="42">
      <c r="A4" s="124" t="s">
        <v>60</v>
      </c>
      <c r="B4" s="125"/>
      <c r="C4" s="125"/>
    </row>
    <row r="5" spans="1:3" ht="17.25">
      <c r="A5" s="126"/>
      <c r="B5" s="127"/>
      <c r="C5" s="128"/>
    </row>
    <row r="6" spans="1:3" ht="15" thickBot="1">
      <c r="A6" s="129"/>
      <c r="B6" s="130"/>
      <c r="C6" s="131"/>
    </row>
    <row r="7" spans="1:3" ht="15" thickBot="1" thickTop="1">
      <c r="A7" s="132" t="s">
        <v>116</v>
      </c>
      <c r="B7" s="133"/>
      <c r="C7" s="134">
        <v>231007.33</v>
      </c>
    </row>
    <row r="8" spans="1:3" ht="15" thickTop="1">
      <c r="A8" s="135"/>
      <c r="B8" s="136"/>
      <c r="C8" s="137"/>
    </row>
    <row r="9" spans="1:3" ht="14.25">
      <c r="A9" s="138" t="s">
        <v>61</v>
      </c>
      <c r="B9" s="139" t="s">
        <v>62</v>
      </c>
      <c r="C9" s="140">
        <f>'RIACCERTAMENTO ENTRATE'!G28</f>
        <v>0</v>
      </c>
    </row>
    <row r="10" spans="1:3" ht="14.25">
      <c r="A10" s="135"/>
      <c r="B10" s="141"/>
      <c r="C10" s="140"/>
    </row>
    <row r="11" spans="1:3" ht="15.75">
      <c r="A11" s="138" t="s">
        <v>63</v>
      </c>
      <c r="B11" s="142" t="s">
        <v>64</v>
      </c>
      <c r="C11" s="140">
        <f>'RIACCERTAMENTO SPESE'!G89</f>
        <v>6464.709999999999</v>
      </c>
    </row>
    <row r="12" spans="1:3" ht="14.25">
      <c r="A12" s="135"/>
      <c r="B12" s="141"/>
      <c r="C12" s="140"/>
    </row>
    <row r="13" spans="1:3" ht="14.25">
      <c r="A13" s="138" t="s">
        <v>65</v>
      </c>
      <c r="B13" s="139" t="s">
        <v>62</v>
      </c>
      <c r="C13" s="140">
        <f>'RIACCERTAMENTO ENTRATE'!J28</f>
        <v>0</v>
      </c>
    </row>
    <row r="14" spans="1:3" ht="14.25">
      <c r="A14" s="135"/>
      <c r="B14" s="141"/>
      <c r="C14" s="140"/>
    </row>
    <row r="15" spans="1:3" ht="14.25">
      <c r="A15" s="138" t="s">
        <v>66</v>
      </c>
      <c r="B15" s="142" t="s">
        <v>64</v>
      </c>
      <c r="C15" s="140">
        <f>'RIACCERTAMENTO SPESE'!J89</f>
        <v>0</v>
      </c>
    </row>
    <row r="16" spans="1:3" ht="14.25">
      <c r="A16" s="138"/>
      <c r="B16" s="142"/>
      <c r="C16" s="140"/>
    </row>
    <row r="17" spans="1:3" ht="15.75">
      <c r="A17" s="138" t="s">
        <v>67</v>
      </c>
      <c r="B17" s="143" t="s">
        <v>64</v>
      </c>
      <c r="C17" s="140">
        <f>+'[1]Calcolo FPV'!C8+'[1]Calcolo FPV'!D8</f>
        <v>0</v>
      </c>
    </row>
    <row r="18" spans="1:3" ht="14.25">
      <c r="A18" s="138"/>
      <c r="B18" s="143"/>
      <c r="C18" s="140"/>
    </row>
    <row r="19" spans="1:3" ht="15.75">
      <c r="A19" s="144" t="s">
        <v>68</v>
      </c>
      <c r="B19" s="145" t="s">
        <v>62</v>
      </c>
      <c r="C19" s="146">
        <f>C15-C13+C17</f>
        <v>0</v>
      </c>
    </row>
    <row r="20" spans="1:3" ht="12.75">
      <c r="A20" s="147"/>
      <c r="B20" s="148"/>
      <c r="C20" s="149"/>
    </row>
    <row r="21" spans="1:3" ht="29.25" thickBot="1">
      <c r="A21" s="150" t="s">
        <v>117</v>
      </c>
      <c r="B21" s="151"/>
      <c r="C21" s="152">
        <f>+C7-C9+C11-C13+C15+C17-C19</f>
        <v>237472.03999999998</v>
      </c>
    </row>
    <row r="22" spans="1:3" ht="15" thickBot="1" thickTop="1">
      <c r="A22" s="153"/>
      <c r="B22" s="154"/>
      <c r="C22" s="155"/>
    </row>
    <row r="23" spans="1:3" ht="15" thickBot="1" thickTop="1">
      <c r="A23" s="156" t="s">
        <v>118</v>
      </c>
      <c r="B23" s="157"/>
      <c r="C23" s="158"/>
    </row>
    <row r="24" spans="1:3" ht="15" thickTop="1">
      <c r="A24" s="159"/>
      <c r="B24" s="160"/>
      <c r="C24" s="176"/>
    </row>
    <row r="25" spans="1:3" ht="15.75">
      <c r="A25" s="161" t="s">
        <v>69</v>
      </c>
      <c r="B25" s="162"/>
      <c r="C25" s="176"/>
    </row>
    <row r="26" spans="1:3" ht="15.75">
      <c r="A26" s="159" t="s">
        <v>70</v>
      </c>
      <c r="B26" s="162"/>
      <c r="C26" s="176">
        <v>0</v>
      </c>
    </row>
    <row r="27" spans="1:3" ht="15.75">
      <c r="A27" s="159" t="s">
        <v>71</v>
      </c>
      <c r="B27" s="162"/>
      <c r="C27" s="176"/>
    </row>
    <row r="28" spans="1:3" ht="14.25">
      <c r="A28" s="159" t="s">
        <v>72</v>
      </c>
      <c r="B28" s="162"/>
      <c r="C28" s="176"/>
    </row>
    <row r="29" spans="1:3" ht="14.25">
      <c r="A29" s="235" t="s">
        <v>73</v>
      </c>
      <c r="B29" s="236"/>
      <c r="C29" s="177">
        <f>C26+C27+C28</f>
        <v>0</v>
      </c>
    </row>
    <row r="30" spans="1:3" ht="14.25">
      <c r="A30" s="163" t="s">
        <v>74</v>
      </c>
      <c r="B30" s="164"/>
      <c r="C30" s="178"/>
    </row>
    <row r="31" spans="1:3" ht="12.75">
      <c r="A31" s="147" t="s">
        <v>75</v>
      </c>
      <c r="B31" s="164"/>
      <c r="C31" s="178"/>
    </row>
    <row r="32" spans="1:3" ht="12.75">
      <c r="A32" s="147" t="s">
        <v>76</v>
      </c>
      <c r="B32" s="164"/>
      <c r="C32" s="207">
        <v>191809.63</v>
      </c>
    </row>
    <row r="33" spans="1:3" ht="12.75">
      <c r="A33" s="147" t="s">
        <v>77</v>
      </c>
      <c r="B33" s="164"/>
      <c r="C33" s="178"/>
    </row>
    <row r="34" spans="1:3" ht="12.75">
      <c r="A34" s="147" t="s">
        <v>78</v>
      </c>
      <c r="B34" s="164"/>
      <c r="C34" s="178"/>
    </row>
    <row r="35" spans="1:3" ht="12.75">
      <c r="A35" s="147" t="s">
        <v>79</v>
      </c>
      <c r="B35" s="164"/>
      <c r="C35" s="178"/>
    </row>
    <row r="36" spans="1:3" ht="14.25">
      <c r="A36" s="235" t="s">
        <v>80</v>
      </c>
      <c r="B36" s="236"/>
      <c r="C36" s="208">
        <f>C31+C32+C33+C34+C35</f>
        <v>191809.63</v>
      </c>
    </row>
    <row r="37" spans="1:3" ht="14.25">
      <c r="A37" s="147"/>
      <c r="B37" s="165"/>
      <c r="C37" s="179"/>
    </row>
    <row r="38" spans="1:3" ht="14.25">
      <c r="A38" s="147"/>
      <c r="B38" s="165" t="s">
        <v>81</v>
      </c>
      <c r="C38" s="180"/>
    </row>
    <row r="39" spans="1:6" ht="14.25">
      <c r="A39" s="147"/>
      <c r="B39" s="165"/>
      <c r="C39" s="180"/>
      <c r="F39" s="59"/>
    </row>
    <row r="40" spans="1:3" ht="14.25">
      <c r="A40" s="235" t="s">
        <v>122</v>
      </c>
      <c r="B40" s="236"/>
      <c r="C40" s="208">
        <f>+C21-C29-C36-C38</f>
        <v>45662.409999999974</v>
      </c>
    </row>
    <row r="41" spans="1:3" ht="16.5" thickBot="1">
      <c r="A41" s="233" t="s">
        <v>123</v>
      </c>
      <c r="B41" s="234"/>
      <c r="C41" s="166"/>
    </row>
    <row r="42" ht="13.5" thickTop="1"/>
    <row r="43" ht="26.25">
      <c r="A43" s="167" t="s">
        <v>82</v>
      </c>
    </row>
    <row r="44" spans="1:3" ht="39">
      <c r="A44" s="167" t="s">
        <v>119</v>
      </c>
      <c r="B44" s="168"/>
      <c r="C44" s="168"/>
    </row>
    <row r="45" spans="1:3" ht="14.25">
      <c r="A45" s="169" t="s">
        <v>83</v>
      </c>
      <c r="B45" s="169"/>
      <c r="C45" s="169"/>
    </row>
    <row r="46" spans="1:3" ht="26.25">
      <c r="A46" s="170" t="s">
        <v>84</v>
      </c>
      <c r="B46" s="171"/>
      <c r="C46" s="171"/>
    </row>
    <row r="47" ht="12.75">
      <c r="A47" s="167" t="s">
        <v>120</v>
      </c>
    </row>
    <row r="48" ht="28.5">
      <c r="A48" s="169" t="s">
        <v>121</v>
      </c>
    </row>
    <row r="49" ht="39">
      <c r="A49" s="172" t="s">
        <v>85</v>
      </c>
    </row>
  </sheetData>
  <sheetProtection/>
  <mergeCells count="5">
    <mergeCell ref="A41:B41"/>
    <mergeCell ref="A1:C1"/>
    <mergeCell ref="A29:B29"/>
    <mergeCell ref="A36:B36"/>
    <mergeCell ref="A40:B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6" sqref="B6"/>
    </sheetView>
  </sheetViews>
  <sheetFormatPr defaultColWidth="37.140625" defaultRowHeight="12.75"/>
  <cols>
    <col min="1" max="1" width="29.140625" style="0" bestFit="1" customWidth="1"/>
    <col min="2" max="2" width="17.421875" style="0" customWidth="1"/>
    <col min="3" max="3" width="13.7109375" style="0" customWidth="1"/>
    <col min="4" max="4" width="13.421875" style="0" customWidth="1"/>
    <col min="5" max="5" width="13.57421875" style="0" customWidth="1"/>
    <col min="6" max="6" width="15.7109375" style="0" customWidth="1"/>
    <col min="7" max="7" width="14.7109375" style="0" customWidth="1"/>
    <col min="8" max="8" width="13.7109375" style="0" bestFit="1" customWidth="1"/>
    <col min="9" max="9" width="15.7109375" style="0" bestFit="1" customWidth="1"/>
    <col min="10" max="10" width="19.421875" style="0" bestFit="1" customWidth="1"/>
  </cols>
  <sheetData>
    <row r="1" spans="1:10" ht="20.25" customHeight="1">
      <c r="A1" s="237" t="s">
        <v>126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39">
      <c r="A2" s="182"/>
      <c r="B2" s="183" t="s">
        <v>127</v>
      </c>
      <c r="C2" s="183" t="s">
        <v>128</v>
      </c>
      <c r="D2" s="183" t="s">
        <v>129</v>
      </c>
      <c r="E2" s="183" t="s">
        <v>130</v>
      </c>
      <c r="F2" s="183" t="s">
        <v>131</v>
      </c>
      <c r="G2" s="184" t="s">
        <v>132</v>
      </c>
      <c r="H2" s="185" t="s">
        <v>133</v>
      </c>
      <c r="I2" s="185" t="s">
        <v>134</v>
      </c>
      <c r="J2" s="183" t="s">
        <v>135</v>
      </c>
    </row>
    <row r="3" spans="1:10" ht="12.75">
      <c r="A3" s="186" t="s">
        <v>136</v>
      </c>
      <c r="B3" s="199">
        <v>0</v>
      </c>
      <c r="C3" s="199">
        <v>0</v>
      </c>
      <c r="D3" s="199">
        <v>0</v>
      </c>
      <c r="E3" s="199">
        <v>0</v>
      </c>
      <c r="F3" s="199">
        <v>0</v>
      </c>
      <c r="G3" s="199">
        <f>SUM(B3:F3)</f>
        <v>0</v>
      </c>
      <c r="H3" s="182"/>
      <c r="I3" s="199">
        <v>0</v>
      </c>
      <c r="J3" s="182"/>
    </row>
    <row r="4" spans="1:10" ht="12.75">
      <c r="A4" s="186" t="s">
        <v>137</v>
      </c>
      <c r="B4" s="199">
        <v>0</v>
      </c>
      <c r="C4" s="199">
        <v>0</v>
      </c>
      <c r="D4" s="199">
        <v>0</v>
      </c>
      <c r="E4" s="199">
        <v>0</v>
      </c>
      <c r="F4" s="199">
        <v>0</v>
      </c>
      <c r="G4" s="199">
        <f>SUM(B4:F4)</f>
        <v>0</v>
      </c>
      <c r="H4" s="182"/>
      <c r="I4" s="182"/>
      <c r="J4" s="182"/>
    </row>
    <row r="5" spans="1:10" ht="1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2.75">
      <c r="A6" s="186" t="s">
        <v>138</v>
      </c>
      <c r="B6" s="187" t="e">
        <f>B4/B3</f>
        <v>#DIV/0!</v>
      </c>
      <c r="C6" s="187" t="e">
        <f>C4/C3</f>
        <v>#DIV/0!</v>
      </c>
      <c r="D6" s="187" t="e">
        <f>D4/D3</f>
        <v>#DIV/0!</v>
      </c>
      <c r="E6" s="187" t="e">
        <f>E4/E3</f>
        <v>#DIV/0!</v>
      </c>
      <c r="F6" s="187" t="e">
        <f>F4/F3</f>
        <v>#DIV/0!</v>
      </c>
      <c r="G6" s="187"/>
      <c r="H6" s="188"/>
      <c r="I6" s="189"/>
      <c r="J6" s="182"/>
    </row>
    <row r="7" spans="1:10" ht="15" customHeight="1">
      <c r="A7" s="186" t="s">
        <v>139</v>
      </c>
      <c r="B7" s="239" t="e">
        <f>AVERAGE(B6:F6)</f>
        <v>#DIV/0!</v>
      </c>
      <c r="C7" s="239"/>
      <c r="D7" s="239"/>
      <c r="E7" s="239"/>
      <c r="F7" s="239"/>
      <c r="G7" s="190"/>
      <c r="H7" s="191" t="e">
        <f>100%-B7</f>
        <v>#DIV/0!</v>
      </c>
      <c r="I7" s="192"/>
      <c r="J7" s="193" t="e">
        <f>I3*H7</f>
        <v>#DIV/0!</v>
      </c>
    </row>
    <row r="9" ht="12.75">
      <c r="A9" s="181" t="s">
        <v>140</v>
      </c>
    </row>
  </sheetData>
  <sheetProtection/>
  <mergeCells count="3">
    <mergeCell ref="A1:J1"/>
    <mergeCell ref="A5:J5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segretario</cp:lastModifiedBy>
  <cp:lastPrinted>2018-05-04T12:56:30Z</cp:lastPrinted>
  <dcterms:created xsi:type="dcterms:W3CDTF">2018-03-16T08:05:28Z</dcterms:created>
  <dcterms:modified xsi:type="dcterms:W3CDTF">2018-06-27T14:33:04Z</dcterms:modified>
  <cp:category/>
  <cp:version/>
  <cp:contentType/>
  <cp:contentStatus/>
</cp:coreProperties>
</file>